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45" yWindow="1815" windowWidth="15060" windowHeight="7755" tabRatio="491"/>
  </bookViews>
  <sheets>
    <sheet name="РПЗ" sheetId="1" r:id="rId1"/>
    <sheet name="РПЦЗ" sheetId="7" r:id="rId2"/>
    <sheet name="ПП" sheetId="4" r:id="rId3"/>
    <sheet name="Отчет РПЗ(ПЗ)_ПЗИП" sheetId="2" r:id="rId4"/>
    <sheet name="Отчет о ПП" sheetId="5" r:id="rId5"/>
    <sheet name="Сведения о ЗД" sheetId="6" r:id="rId6"/>
    <sheet name="Справочно" sheetId="3" r:id="rId7"/>
    <sheet name="Коды заказчиков" sheetId="8" r:id="rId8"/>
  </sheets>
  <externalReferences>
    <externalReference r:id="rId9"/>
    <externalReference r:id="rId10"/>
  </externalReferences>
  <definedNames>
    <definedName name="_xlnm._FilterDatabase" localSheetId="0" hidden="1">РПЗ!$A$15:$AC$276</definedName>
    <definedName name="Диапазон1">РПЗ!$A:$A</definedName>
    <definedName name="_xlnm.Print_Titles" localSheetId="0">РПЗ!$15:$15</definedName>
  </definedNames>
  <calcPr calcId="145621"/>
</workbook>
</file>

<file path=xl/calcChain.xml><?xml version="1.0" encoding="utf-8"?>
<calcChain xmlns="http://schemas.openxmlformats.org/spreadsheetml/2006/main">
  <c r="H229" i="2" l="1"/>
  <c r="A176" i="2" l="1"/>
  <c r="B176" i="2"/>
  <c r="C176" i="2"/>
  <c r="D176" i="2"/>
  <c r="F176" i="2"/>
  <c r="H176" i="2"/>
  <c r="J176" i="2"/>
  <c r="R176" i="2"/>
  <c r="T176" i="2"/>
  <c r="AF176" i="2" s="1"/>
  <c r="AE176" i="2" l="1"/>
  <c r="A236" i="2"/>
  <c r="B236" i="2"/>
  <c r="C236" i="2"/>
  <c r="D236" i="2"/>
  <c r="F236" i="2"/>
  <c r="H236" i="2"/>
  <c r="J236" i="2"/>
  <c r="R236" i="2"/>
  <c r="T236" i="2"/>
  <c r="AE236" i="2" s="1"/>
  <c r="AF236" i="2" l="1"/>
  <c r="B275" i="2" l="1"/>
  <c r="C275" i="2"/>
  <c r="D275" i="2"/>
  <c r="F275" i="2"/>
  <c r="H275" i="2"/>
  <c r="J275" i="2"/>
  <c r="R275" i="2"/>
  <c r="T275" i="2"/>
  <c r="AE275" i="2" s="1"/>
  <c r="C17" i="5"/>
  <c r="A275" i="2"/>
  <c r="AF275" i="2" l="1"/>
  <c r="A185" i="2"/>
  <c r="B185" i="2"/>
  <c r="C185" i="2"/>
  <c r="D185" i="2"/>
  <c r="F185" i="2"/>
  <c r="H185" i="2"/>
  <c r="J185" i="2"/>
  <c r="R185" i="2"/>
  <c r="T185" i="2"/>
  <c r="AE185" i="2" s="1"/>
  <c r="AF185" i="2" l="1"/>
  <c r="A34" i="2"/>
  <c r="A35" i="2"/>
  <c r="B34" i="2"/>
  <c r="B35" i="2"/>
  <c r="C34" i="2"/>
  <c r="C35" i="2"/>
  <c r="D34" i="2"/>
  <c r="D35" i="2"/>
  <c r="F34" i="2"/>
  <c r="F35" i="2"/>
  <c r="H34" i="2"/>
  <c r="H35" i="2"/>
  <c r="J34" i="2"/>
  <c r="J35" i="2"/>
  <c r="R34" i="2"/>
  <c r="R35" i="2"/>
  <c r="T34" i="2"/>
  <c r="AE34" i="2" s="1"/>
  <c r="T35" i="2"/>
  <c r="AE35" i="2" s="1"/>
  <c r="AF34" i="2" l="1"/>
  <c r="AF35" i="2"/>
  <c r="A227" i="2"/>
  <c r="B227" i="2"/>
  <c r="C227" i="2"/>
  <c r="D227" i="2"/>
  <c r="F227" i="2"/>
  <c r="H227" i="2"/>
  <c r="J227" i="2"/>
  <c r="R227" i="2"/>
  <c r="T227" i="2"/>
  <c r="AE227" i="2" s="1"/>
  <c r="A225" i="2"/>
  <c r="B225" i="2"/>
  <c r="C225" i="2"/>
  <c r="D225" i="2"/>
  <c r="F225" i="2"/>
  <c r="H225" i="2"/>
  <c r="J225" i="2"/>
  <c r="R225" i="2"/>
  <c r="T225" i="2"/>
  <c r="AE225" i="2" s="1"/>
  <c r="A206" i="2"/>
  <c r="B206" i="2"/>
  <c r="C206" i="2"/>
  <c r="D206" i="2"/>
  <c r="F206" i="2"/>
  <c r="H206" i="2"/>
  <c r="J206" i="2"/>
  <c r="R206" i="2"/>
  <c r="T206" i="2"/>
  <c r="AF206" i="2" s="1"/>
  <c r="AF225" i="2" l="1"/>
  <c r="AF227" i="2"/>
  <c r="AE206" i="2"/>
  <c r="H102" i="2"/>
  <c r="J156" i="2" l="1"/>
  <c r="R17" i="2" l="1"/>
  <c r="H33" i="2"/>
  <c r="F33" i="2"/>
  <c r="J33" i="2"/>
  <c r="T33" i="2"/>
  <c r="R33" i="2"/>
  <c r="T37" i="2"/>
  <c r="R37" i="2"/>
  <c r="J37" i="2"/>
  <c r="H37" i="2"/>
  <c r="F37" i="2"/>
  <c r="T32" i="2"/>
  <c r="R32" i="2"/>
  <c r="J32" i="2"/>
  <c r="H32" i="2"/>
  <c r="F32" i="2"/>
  <c r="B37" i="2" l="1"/>
  <c r="C37" i="2"/>
  <c r="D37" i="2"/>
  <c r="B32" i="2"/>
  <c r="C32" i="2"/>
  <c r="D32" i="2"/>
  <c r="B33" i="2"/>
  <c r="C33" i="2"/>
  <c r="D33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7" i="2"/>
  <c r="A178" i="2"/>
  <c r="A179" i="2"/>
  <c r="A180" i="2"/>
  <c r="A181" i="2"/>
  <c r="A182" i="2"/>
  <c r="A183" i="2"/>
  <c r="A184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6" i="2"/>
  <c r="A228" i="2"/>
  <c r="A229" i="2"/>
  <c r="A230" i="2"/>
  <c r="A231" i="2"/>
  <c r="A232" i="2"/>
  <c r="A233" i="2"/>
  <c r="A234" i="2"/>
  <c r="A235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7" i="2"/>
  <c r="B178" i="2"/>
  <c r="B179" i="2"/>
  <c r="B180" i="2"/>
  <c r="B181" i="2"/>
  <c r="B182" i="2"/>
  <c r="B183" i="2"/>
  <c r="B184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6" i="2"/>
  <c r="B228" i="2"/>
  <c r="B229" i="2"/>
  <c r="B230" i="2"/>
  <c r="B231" i="2"/>
  <c r="B232" i="2"/>
  <c r="B233" i="2"/>
  <c r="B234" i="2"/>
  <c r="B235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7" i="2"/>
  <c r="C178" i="2"/>
  <c r="C179" i="2"/>
  <c r="C180" i="2"/>
  <c r="C181" i="2"/>
  <c r="C182" i="2"/>
  <c r="C183" i="2"/>
  <c r="C184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6" i="2"/>
  <c r="C228" i="2"/>
  <c r="C229" i="2"/>
  <c r="C230" i="2"/>
  <c r="C231" i="2"/>
  <c r="C232" i="2"/>
  <c r="C233" i="2"/>
  <c r="C234" i="2"/>
  <c r="C235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7" i="2"/>
  <c r="D178" i="2"/>
  <c r="D179" i="2"/>
  <c r="D180" i="2"/>
  <c r="D181" i="2"/>
  <c r="D182" i="2"/>
  <c r="D183" i="2"/>
  <c r="D184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6" i="2"/>
  <c r="D228" i="2"/>
  <c r="D229" i="2"/>
  <c r="D230" i="2"/>
  <c r="D231" i="2"/>
  <c r="D232" i="2"/>
  <c r="D233" i="2"/>
  <c r="D234" i="2"/>
  <c r="D235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7" i="2"/>
  <c r="F178" i="2"/>
  <c r="F179" i="2"/>
  <c r="F180" i="2"/>
  <c r="F181" i="2"/>
  <c r="F182" i="2"/>
  <c r="F183" i="2"/>
  <c r="F184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6" i="2"/>
  <c r="F228" i="2"/>
  <c r="F229" i="2"/>
  <c r="F230" i="2"/>
  <c r="F231" i="2"/>
  <c r="F232" i="2"/>
  <c r="F233" i="2"/>
  <c r="F234" i="2"/>
  <c r="F235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7" i="2"/>
  <c r="H178" i="2"/>
  <c r="H179" i="2"/>
  <c r="H180" i="2"/>
  <c r="H181" i="2"/>
  <c r="H182" i="2"/>
  <c r="H183" i="2"/>
  <c r="H184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30" i="2"/>
  <c r="H231" i="2"/>
  <c r="H232" i="2"/>
  <c r="H233" i="2"/>
  <c r="H234" i="2"/>
  <c r="H235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7" i="2"/>
  <c r="J178" i="2"/>
  <c r="J179" i="2"/>
  <c r="J180" i="2"/>
  <c r="J181" i="2"/>
  <c r="J182" i="2"/>
  <c r="J183" i="2"/>
  <c r="J184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6" i="2"/>
  <c r="J228" i="2"/>
  <c r="J229" i="2"/>
  <c r="J230" i="2"/>
  <c r="J231" i="2"/>
  <c r="J232" i="2"/>
  <c r="J233" i="2"/>
  <c r="J234" i="2"/>
  <c r="J235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7" i="2"/>
  <c r="R178" i="2"/>
  <c r="R179" i="2"/>
  <c r="R180" i="2"/>
  <c r="R181" i="2"/>
  <c r="R182" i="2"/>
  <c r="R183" i="2"/>
  <c r="R184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6" i="2"/>
  <c r="R228" i="2"/>
  <c r="R229" i="2"/>
  <c r="R230" i="2"/>
  <c r="R231" i="2"/>
  <c r="R232" i="2"/>
  <c r="R233" i="2"/>
  <c r="R234" i="2"/>
  <c r="R235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T48" i="2"/>
  <c r="AE48" i="2" s="1"/>
  <c r="T49" i="2"/>
  <c r="AE49" i="2" s="1"/>
  <c r="T50" i="2"/>
  <c r="AE50" i="2" s="1"/>
  <c r="T51" i="2"/>
  <c r="AE51" i="2" s="1"/>
  <c r="T52" i="2"/>
  <c r="AF52" i="2" s="1"/>
  <c r="T53" i="2"/>
  <c r="AF53" i="2" s="1"/>
  <c r="T54" i="2"/>
  <c r="AE54" i="2" s="1"/>
  <c r="T55" i="2"/>
  <c r="AE55" i="2" s="1"/>
  <c r="T56" i="2"/>
  <c r="AE56" i="2" s="1"/>
  <c r="T57" i="2"/>
  <c r="AE57" i="2" s="1"/>
  <c r="T58" i="2"/>
  <c r="AE58" i="2" s="1"/>
  <c r="T59" i="2"/>
  <c r="AE59" i="2" s="1"/>
  <c r="T60" i="2"/>
  <c r="AF60" i="2" s="1"/>
  <c r="T61" i="2"/>
  <c r="AE61" i="2" s="1"/>
  <c r="T62" i="2"/>
  <c r="AE62" i="2" s="1"/>
  <c r="T63" i="2"/>
  <c r="AE63" i="2" s="1"/>
  <c r="T64" i="2"/>
  <c r="AE64" i="2" s="1"/>
  <c r="T65" i="2"/>
  <c r="AE65" i="2" s="1"/>
  <c r="T66" i="2"/>
  <c r="AE66" i="2" s="1"/>
  <c r="T67" i="2"/>
  <c r="AE67" i="2" s="1"/>
  <c r="T68" i="2"/>
  <c r="AF68" i="2" s="1"/>
  <c r="T69" i="2"/>
  <c r="AF69" i="2" s="1"/>
  <c r="T70" i="2"/>
  <c r="AE70" i="2" s="1"/>
  <c r="T71" i="2"/>
  <c r="AE71" i="2" s="1"/>
  <c r="T72" i="2"/>
  <c r="AE72" i="2" s="1"/>
  <c r="T73" i="2"/>
  <c r="AE73" i="2" s="1"/>
  <c r="T74" i="2"/>
  <c r="AE74" i="2" s="1"/>
  <c r="T75" i="2"/>
  <c r="AE75" i="2" s="1"/>
  <c r="T76" i="2"/>
  <c r="AF76" i="2" s="1"/>
  <c r="T77" i="2"/>
  <c r="AE77" i="2" s="1"/>
  <c r="T78" i="2"/>
  <c r="AE78" i="2" s="1"/>
  <c r="T79" i="2"/>
  <c r="AE79" i="2" s="1"/>
  <c r="T80" i="2"/>
  <c r="AE80" i="2" s="1"/>
  <c r="T81" i="2"/>
  <c r="AE81" i="2" s="1"/>
  <c r="T82" i="2"/>
  <c r="AE82" i="2" s="1"/>
  <c r="T83" i="2"/>
  <c r="AE83" i="2" s="1"/>
  <c r="T84" i="2"/>
  <c r="AF84" i="2" s="1"/>
  <c r="T85" i="2"/>
  <c r="AF85" i="2" s="1"/>
  <c r="T86" i="2"/>
  <c r="AE86" i="2" s="1"/>
  <c r="T87" i="2"/>
  <c r="AE87" i="2" s="1"/>
  <c r="T88" i="2"/>
  <c r="AE88" i="2" s="1"/>
  <c r="T89" i="2"/>
  <c r="AE89" i="2" s="1"/>
  <c r="T90" i="2"/>
  <c r="AE90" i="2" s="1"/>
  <c r="T91" i="2"/>
  <c r="AE91" i="2" s="1"/>
  <c r="T92" i="2"/>
  <c r="AF92" i="2" s="1"/>
  <c r="T93" i="2"/>
  <c r="AE93" i="2" s="1"/>
  <c r="T94" i="2"/>
  <c r="AE94" i="2" s="1"/>
  <c r="T95" i="2"/>
  <c r="AE95" i="2" s="1"/>
  <c r="T96" i="2"/>
  <c r="AE96" i="2" s="1"/>
  <c r="T97" i="2"/>
  <c r="AE97" i="2" s="1"/>
  <c r="T98" i="2"/>
  <c r="AE98" i="2" s="1"/>
  <c r="T99" i="2"/>
  <c r="AE99" i="2" s="1"/>
  <c r="T100" i="2"/>
  <c r="AF100" i="2" s="1"/>
  <c r="T101" i="2"/>
  <c r="AF101" i="2" s="1"/>
  <c r="T102" i="2"/>
  <c r="AE102" i="2" s="1"/>
  <c r="T103" i="2"/>
  <c r="AE103" i="2" s="1"/>
  <c r="T104" i="2"/>
  <c r="AE104" i="2" s="1"/>
  <c r="T105" i="2"/>
  <c r="AE105" i="2" s="1"/>
  <c r="T106" i="2"/>
  <c r="AE106" i="2" s="1"/>
  <c r="T107" i="2"/>
  <c r="AE107" i="2" s="1"/>
  <c r="T108" i="2"/>
  <c r="AE108" i="2" s="1"/>
  <c r="T109" i="2"/>
  <c r="AE109" i="2" s="1"/>
  <c r="T110" i="2"/>
  <c r="AE110" i="2" s="1"/>
  <c r="T111" i="2"/>
  <c r="AE111" i="2" s="1"/>
  <c r="T112" i="2"/>
  <c r="AE112" i="2" s="1"/>
  <c r="T113" i="2"/>
  <c r="AE113" i="2" s="1"/>
  <c r="T114" i="2"/>
  <c r="AE114" i="2" s="1"/>
  <c r="T115" i="2"/>
  <c r="AE115" i="2" s="1"/>
  <c r="T116" i="2"/>
  <c r="AF116" i="2" s="1"/>
  <c r="T117" i="2"/>
  <c r="AF117" i="2" s="1"/>
  <c r="T118" i="2"/>
  <c r="AE118" i="2" s="1"/>
  <c r="T119" i="2"/>
  <c r="AE119" i="2" s="1"/>
  <c r="T120" i="2"/>
  <c r="AE120" i="2" s="1"/>
  <c r="T121" i="2"/>
  <c r="AE121" i="2" s="1"/>
  <c r="T122" i="2"/>
  <c r="AE122" i="2" s="1"/>
  <c r="T123" i="2"/>
  <c r="AE123" i="2" s="1"/>
  <c r="T124" i="2"/>
  <c r="AF124" i="2" s="1"/>
  <c r="T125" i="2"/>
  <c r="AE125" i="2" s="1"/>
  <c r="T126" i="2"/>
  <c r="AE126" i="2" s="1"/>
  <c r="T127" i="2"/>
  <c r="AE127" i="2" s="1"/>
  <c r="T128" i="2"/>
  <c r="AE128" i="2" s="1"/>
  <c r="T129" i="2"/>
  <c r="AE129" i="2" s="1"/>
  <c r="T130" i="2"/>
  <c r="AE130" i="2" s="1"/>
  <c r="T131" i="2"/>
  <c r="AE131" i="2" s="1"/>
  <c r="T132" i="2"/>
  <c r="AF132" i="2" s="1"/>
  <c r="T133" i="2"/>
  <c r="AF133" i="2" s="1"/>
  <c r="T134" i="2"/>
  <c r="AE134" i="2" s="1"/>
  <c r="T135" i="2"/>
  <c r="AE135" i="2" s="1"/>
  <c r="T136" i="2"/>
  <c r="AE136" i="2" s="1"/>
  <c r="T137" i="2"/>
  <c r="AE137" i="2" s="1"/>
  <c r="T138" i="2"/>
  <c r="AE138" i="2" s="1"/>
  <c r="T139" i="2"/>
  <c r="AE139" i="2" s="1"/>
  <c r="T140" i="2"/>
  <c r="AE140" i="2" s="1"/>
  <c r="T141" i="2"/>
  <c r="AE141" i="2" s="1"/>
  <c r="T142" i="2"/>
  <c r="AE142" i="2" s="1"/>
  <c r="T143" i="2"/>
  <c r="AE143" i="2" s="1"/>
  <c r="T144" i="2"/>
  <c r="AE144" i="2" s="1"/>
  <c r="T145" i="2"/>
  <c r="AE145" i="2" s="1"/>
  <c r="T146" i="2"/>
  <c r="AE146" i="2" s="1"/>
  <c r="T147" i="2"/>
  <c r="AE147" i="2" s="1"/>
  <c r="T148" i="2"/>
  <c r="AF148" i="2" s="1"/>
  <c r="T149" i="2"/>
  <c r="AF149" i="2" s="1"/>
  <c r="T150" i="2"/>
  <c r="AE150" i="2" s="1"/>
  <c r="T151" i="2"/>
  <c r="AE151" i="2" s="1"/>
  <c r="T152" i="2"/>
  <c r="AE152" i="2" s="1"/>
  <c r="T153" i="2"/>
  <c r="AE153" i="2" s="1"/>
  <c r="T154" i="2"/>
  <c r="AE154" i="2" s="1"/>
  <c r="T155" i="2"/>
  <c r="AE155" i="2" s="1"/>
  <c r="T156" i="2"/>
  <c r="AF156" i="2" s="1"/>
  <c r="T157" i="2"/>
  <c r="AE157" i="2" s="1"/>
  <c r="T158" i="2"/>
  <c r="AE158" i="2" s="1"/>
  <c r="T159" i="2"/>
  <c r="AE159" i="2" s="1"/>
  <c r="T160" i="2"/>
  <c r="AE160" i="2" s="1"/>
  <c r="T161" i="2"/>
  <c r="AE161" i="2" s="1"/>
  <c r="T162" i="2"/>
  <c r="AE162" i="2" s="1"/>
  <c r="T163" i="2"/>
  <c r="AE163" i="2" s="1"/>
  <c r="T164" i="2"/>
  <c r="AF164" i="2" s="1"/>
  <c r="T165" i="2"/>
  <c r="AF165" i="2" s="1"/>
  <c r="T166" i="2"/>
  <c r="AE166" i="2" s="1"/>
  <c r="T167" i="2"/>
  <c r="AE167" i="2" s="1"/>
  <c r="T168" i="2"/>
  <c r="AE168" i="2" s="1"/>
  <c r="T169" i="2"/>
  <c r="AE169" i="2" s="1"/>
  <c r="T170" i="2"/>
  <c r="AE170" i="2" s="1"/>
  <c r="T171" i="2"/>
  <c r="AE171" i="2" s="1"/>
  <c r="T172" i="2"/>
  <c r="AE172" i="2" s="1"/>
  <c r="T173" i="2"/>
  <c r="AE173" i="2" s="1"/>
  <c r="T174" i="2"/>
  <c r="AE174" i="2" s="1"/>
  <c r="T175" i="2"/>
  <c r="AF175" i="2" s="1"/>
  <c r="T177" i="2"/>
  <c r="AE177" i="2" s="1"/>
  <c r="T178" i="2"/>
  <c r="AF178" i="2" s="1"/>
  <c r="T179" i="2"/>
  <c r="AE179" i="2" s="1"/>
  <c r="T180" i="2"/>
  <c r="AE180" i="2" s="1"/>
  <c r="T181" i="2"/>
  <c r="AE181" i="2" s="1"/>
  <c r="T182" i="2"/>
  <c r="AF182" i="2" s="1"/>
  <c r="T183" i="2"/>
  <c r="AE183" i="2" s="1"/>
  <c r="T184" i="2"/>
  <c r="AF184" i="2" s="1"/>
  <c r="T186" i="2"/>
  <c r="AF186" i="2" s="1"/>
  <c r="T187" i="2"/>
  <c r="AE187" i="2" s="1"/>
  <c r="T188" i="2"/>
  <c r="AE188" i="2" s="1"/>
  <c r="T189" i="2"/>
  <c r="AE189" i="2" s="1"/>
  <c r="T190" i="2"/>
  <c r="AE190" i="2" s="1"/>
  <c r="T191" i="2"/>
  <c r="AF191" i="2" s="1"/>
  <c r="T192" i="2"/>
  <c r="AE192" i="2" s="1"/>
  <c r="T193" i="2"/>
  <c r="AF193" i="2" s="1"/>
  <c r="T194" i="2"/>
  <c r="AE194" i="2" s="1"/>
  <c r="T195" i="2"/>
  <c r="AE195" i="2" s="1"/>
  <c r="T196" i="2"/>
  <c r="AE196" i="2" s="1"/>
  <c r="T197" i="2"/>
  <c r="AE197" i="2" s="1"/>
  <c r="T198" i="2"/>
  <c r="AF198" i="2" s="1"/>
  <c r="T199" i="2"/>
  <c r="AE199" i="2" s="1"/>
  <c r="T200" i="2"/>
  <c r="AE200" i="2" s="1"/>
  <c r="T201" i="2"/>
  <c r="AF201" i="2" s="1"/>
  <c r="T202" i="2"/>
  <c r="AE202" i="2" s="1"/>
  <c r="T203" i="2"/>
  <c r="AE203" i="2" s="1"/>
  <c r="T204" i="2"/>
  <c r="AE204" i="2" s="1"/>
  <c r="T205" i="2"/>
  <c r="AE205" i="2" s="1"/>
  <c r="T207" i="2"/>
  <c r="AE207" i="2" s="1"/>
  <c r="T208" i="2"/>
  <c r="AE208" i="2" s="1"/>
  <c r="T209" i="2"/>
  <c r="AE209" i="2" s="1"/>
  <c r="T210" i="2"/>
  <c r="AF210" i="2" s="1"/>
  <c r="T211" i="2"/>
  <c r="AE211" i="2" s="1"/>
  <c r="T212" i="2"/>
  <c r="AE212" i="2" s="1"/>
  <c r="T213" i="2"/>
  <c r="AE213" i="2" s="1"/>
  <c r="T214" i="2"/>
  <c r="AE214" i="2" s="1"/>
  <c r="T215" i="2"/>
  <c r="AF215" i="2" s="1"/>
  <c r="T216" i="2"/>
  <c r="AF216" i="2" s="1"/>
  <c r="T217" i="2"/>
  <c r="AE217" i="2" s="1"/>
  <c r="T218" i="2"/>
  <c r="AF218" i="2" s="1"/>
  <c r="T219" i="2"/>
  <c r="AF219" i="2" s="1"/>
  <c r="T220" i="2"/>
  <c r="AF220" i="2" s="1"/>
  <c r="T221" i="2"/>
  <c r="AE221" i="2" s="1"/>
  <c r="T222" i="2"/>
  <c r="AE222" i="2" s="1"/>
  <c r="T223" i="2"/>
  <c r="AF223" i="2" s="1"/>
  <c r="T224" i="2"/>
  <c r="AF224" i="2" s="1"/>
  <c r="T226" i="2"/>
  <c r="AE226" i="2" s="1"/>
  <c r="T228" i="2"/>
  <c r="AF228" i="2" s="1"/>
  <c r="T229" i="2"/>
  <c r="AE229" i="2" s="1"/>
  <c r="T230" i="2"/>
  <c r="AE230" i="2" s="1"/>
  <c r="T231" i="2"/>
  <c r="AE231" i="2" s="1"/>
  <c r="T232" i="2"/>
  <c r="AE232" i="2" s="1"/>
  <c r="T233" i="2"/>
  <c r="AE233" i="2" s="1"/>
  <c r="T234" i="2"/>
  <c r="AF234" i="2" s="1"/>
  <c r="T235" i="2"/>
  <c r="AE235" i="2" s="1"/>
  <c r="T237" i="2"/>
  <c r="AF237" i="2" s="1"/>
  <c r="T238" i="2"/>
  <c r="AF238" i="2" s="1"/>
  <c r="T239" i="2"/>
  <c r="AE239" i="2" s="1"/>
  <c r="T240" i="2"/>
  <c r="AE240" i="2" s="1"/>
  <c r="T241" i="2"/>
  <c r="AE241" i="2" s="1"/>
  <c r="T242" i="2"/>
  <c r="AE242" i="2" s="1"/>
  <c r="T243" i="2"/>
  <c r="AE243" i="2" s="1"/>
  <c r="T244" i="2"/>
  <c r="AE244" i="2" s="1"/>
  <c r="T245" i="2"/>
  <c r="AF245" i="2" s="1"/>
  <c r="T246" i="2"/>
  <c r="AE246" i="2" s="1"/>
  <c r="T247" i="2"/>
  <c r="AE247" i="2" s="1"/>
  <c r="T248" i="2"/>
  <c r="AE248" i="2" s="1"/>
  <c r="T249" i="2"/>
  <c r="AE249" i="2" s="1"/>
  <c r="T250" i="2"/>
  <c r="AF250" i="2" s="1"/>
  <c r="T251" i="2"/>
  <c r="AF251" i="2" s="1"/>
  <c r="T252" i="2"/>
  <c r="AE252" i="2" s="1"/>
  <c r="T253" i="2"/>
  <c r="AF253" i="2" s="1"/>
  <c r="T254" i="2"/>
  <c r="AE254" i="2" s="1"/>
  <c r="T255" i="2"/>
  <c r="AF255" i="2" s="1"/>
  <c r="T256" i="2"/>
  <c r="AE256" i="2" s="1"/>
  <c r="T257" i="2"/>
  <c r="AE257" i="2" s="1"/>
  <c r="T258" i="2"/>
  <c r="AF258" i="2" s="1"/>
  <c r="T259" i="2"/>
  <c r="AF259" i="2" s="1"/>
  <c r="T260" i="2"/>
  <c r="AE260" i="2" s="1"/>
  <c r="T261" i="2"/>
  <c r="AF261" i="2" s="1"/>
  <c r="T262" i="2"/>
  <c r="AE262" i="2" s="1"/>
  <c r="T263" i="2"/>
  <c r="AE263" i="2" s="1"/>
  <c r="T264" i="2"/>
  <c r="AE264" i="2" s="1"/>
  <c r="T265" i="2"/>
  <c r="AE265" i="2" s="1"/>
  <c r="T266" i="2"/>
  <c r="AE266" i="2" s="1"/>
  <c r="T267" i="2"/>
  <c r="AE267" i="2" s="1"/>
  <c r="T268" i="2"/>
  <c r="AE268" i="2" s="1"/>
  <c r="T269" i="2"/>
  <c r="AE269" i="2" s="1"/>
  <c r="T270" i="2"/>
  <c r="AF270" i="2" s="1"/>
  <c r="T271" i="2"/>
  <c r="AE271" i="2" s="1"/>
  <c r="T272" i="2"/>
  <c r="AE272" i="2" s="1"/>
  <c r="T273" i="2"/>
  <c r="AF273" i="2" s="1"/>
  <c r="T274" i="2"/>
  <c r="AE274" i="2" s="1"/>
  <c r="AE178" i="2"/>
  <c r="AE182" i="2"/>
  <c r="AE210" i="2"/>
  <c r="B40" i="2"/>
  <c r="B41" i="2"/>
  <c r="B42" i="2"/>
  <c r="B43" i="2"/>
  <c r="B44" i="2"/>
  <c r="B45" i="2"/>
  <c r="B46" i="2"/>
  <c r="B47" i="2"/>
  <c r="C40" i="2"/>
  <c r="C41" i="2"/>
  <c r="C42" i="2"/>
  <c r="C43" i="2"/>
  <c r="C44" i="2"/>
  <c r="C45" i="2"/>
  <c r="C46" i="2"/>
  <c r="C47" i="2"/>
  <c r="D40" i="2"/>
  <c r="D41" i="2"/>
  <c r="D42" i="2"/>
  <c r="D43" i="2"/>
  <c r="D44" i="2"/>
  <c r="D45" i="2"/>
  <c r="D46" i="2"/>
  <c r="D47" i="2"/>
  <c r="F40" i="2"/>
  <c r="F41" i="2"/>
  <c r="F42" i="2"/>
  <c r="F43" i="2"/>
  <c r="F44" i="2"/>
  <c r="F45" i="2"/>
  <c r="F46" i="2"/>
  <c r="F47" i="2"/>
  <c r="H40" i="2"/>
  <c r="H41" i="2"/>
  <c r="H42" i="2"/>
  <c r="H43" i="2"/>
  <c r="H44" i="2"/>
  <c r="H45" i="2"/>
  <c r="H46" i="2"/>
  <c r="H47" i="2"/>
  <c r="J40" i="2"/>
  <c r="J41" i="2"/>
  <c r="J42" i="2"/>
  <c r="J43" i="2"/>
  <c r="J44" i="2"/>
  <c r="J45" i="2"/>
  <c r="J46" i="2"/>
  <c r="J47" i="2"/>
  <c r="R40" i="2"/>
  <c r="R41" i="2"/>
  <c r="R42" i="2"/>
  <c r="R43" i="2"/>
  <c r="R44" i="2"/>
  <c r="R45" i="2"/>
  <c r="R46" i="2"/>
  <c r="R47" i="2"/>
  <c r="T40" i="2"/>
  <c r="T41" i="2"/>
  <c r="T42" i="2"/>
  <c r="T43" i="2"/>
  <c r="T44" i="2"/>
  <c r="T45" i="2"/>
  <c r="T46" i="2"/>
  <c r="T47" i="2"/>
  <c r="AE40" i="2"/>
  <c r="AE41" i="2"/>
  <c r="AE42" i="2"/>
  <c r="AE43" i="2"/>
  <c r="AE44" i="2"/>
  <c r="AE45" i="2"/>
  <c r="AE46" i="2"/>
  <c r="AE47" i="2"/>
  <c r="AF40" i="2"/>
  <c r="AF41" i="2"/>
  <c r="AF42" i="2"/>
  <c r="AF43" i="2"/>
  <c r="AF44" i="2"/>
  <c r="AF45" i="2"/>
  <c r="AF46" i="2"/>
  <c r="AF47" i="2"/>
  <c r="AF230" i="2" l="1"/>
  <c r="AF169" i="2"/>
  <c r="AF81" i="2"/>
  <c r="AE259" i="2"/>
  <c r="AF145" i="2"/>
  <c r="AE220" i="2"/>
  <c r="AF271" i="2"/>
  <c r="AF105" i="2"/>
  <c r="AF212" i="2"/>
  <c r="AF137" i="2"/>
  <c r="AF73" i="2"/>
  <c r="AF113" i="2"/>
  <c r="AF49" i="2"/>
  <c r="AF247" i="2"/>
  <c r="AF203" i="2"/>
  <c r="AF161" i="2"/>
  <c r="AF129" i="2"/>
  <c r="AF97" i="2"/>
  <c r="AF65" i="2"/>
  <c r="AF239" i="2"/>
  <c r="AF195" i="2"/>
  <c r="AF153" i="2"/>
  <c r="AF121" i="2"/>
  <c r="AF89" i="2"/>
  <c r="AF57" i="2"/>
  <c r="AE224" i="2"/>
  <c r="AE191" i="2"/>
  <c r="AF263" i="2"/>
  <c r="AE255" i="2"/>
  <c r="AF187" i="2"/>
  <c r="AE251" i="2"/>
  <c r="AE216" i="2"/>
  <c r="AF179" i="2"/>
  <c r="AF166" i="2"/>
  <c r="AF172" i="2"/>
  <c r="AF235" i="2"/>
  <c r="AF50" i="2"/>
  <c r="AF248" i="2"/>
  <c r="AF102" i="2"/>
  <c r="AF114" i="2"/>
  <c r="AE270" i="2"/>
  <c r="AF242" i="2"/>
  <c r="AF108" i="2"/>
  <c r="AE258" i="2"/>
  <c r="AF268" i="2"/>
  <c r="AF254" i="2"/>
  <c r="AF213" i="2"/>
  <c r="AF200" i="2"/>
  <c r="AF140" i="2"/>
  <c r="AF82" i="2"/>
  <c r="AF70" i="2"/>
  <c r="AE76" i="2"/>
  <c r="AF272" i="2"/>
  <c r="AF260" i="2"/>
  <c r="AF207" i="2"/>
  <c r="AF146" i="2"/>
  <c r="AF134" i="2"/>
  <c r="AE215" i="2"/>
  <c r="AF274" i="2"/>
  <c r="AF264" i="2"/>
  <c r="AF231" i="2"/>
  <c r="AF217" i="2"/>
  <c r="AF194" i="2"/>
  <c r="AF162" i="2"/>
  <c r="AF150" i="2"/>
  <c r="AF128" i="2"/>
  <c r="AF98" i="2"/>
  <c r="AF86" i="2"/>
  <c r="AF64" i="2"/>
  <c r="AE238" i="2"/>
  <c r="AE124" i="2"/>
  <c r="AE60" i="2"/>
  <c r="AF262" i="2"/>
  <c r="AF252" i="2"/>
  <c r="AF229" i="2"/>
  <c r="AF196" i="2"/>
  <c r="AF183" i="2"/>
  <c r="AF160" i="2"/>
  <c r="AF130" i="2"/>
  <c r="AF118" i="2"/>
  <c r="AF96" i="2"/>
  <c r="AF66" i="2"/>
  <c r="AF54" i="2"/>
  <c r="AE250" i="2"/>
  <c r="AE223" i="2"/>
  <c r="AE156" i="2"/>
  <c r="AE92" i="2"/>
  <c r="AF266" i="2"/>
  <c r="AF246" i="2"/>
  <c r="AF211" i="2"/>
  <c r="AF190" i="2"/>
  <c r="AF177" i="2"/>
  <c r="AF144" i="2"/>
  <c r="AF112" i="2"/>
  <c r="AF80" i="2"/>
  <c r="AF48" i="2"/>
  <c r="AE219" i="2"/>
  <c r="AE198" i="2"/>
  <c r="AE164" i="2"/>
  <c r="AE148" i="2"/>
  <c r="AE132" i="2"/>
  <c r="AE116" i="2"/>
  <c r="AE100" i="2"/>
  <c r="AE84" i="2"/>
  <c r="AE68" i="2"/>
  <c r="AE52" i="2"/>
  <c r="AF256" i="2"/>
  <c r="AF244" i="2"/>
  <c r="AF221" i="2"/>
  <c r="AF209" i="2"/>
  <c r="AF202" i="2"/>
  <c r="AF188" i="2"/>
  <c r="AF181" i="2"/>
  <c r="AF174" i="2"/>
  <c r="AF168" i="2"/>
  <c r="AF154" i="2"/>
  <c r="AF142" i="2"/>
  <c r="AF136" i="2"/>
  <c r="AF122" i="2"/>
  <c r="AF110" i="2"/>
  <c r="AF104" i="2"/>
  <c r="AF90" i="2"/>
  <c r="AF78" i="2"/>
  <c r="AF72" i="2"/>
  <c r="AF58" i="2"/>
  <c r="AE186" i="2"/>
  <c r="AF240" i="2"/>
  <c r="AF233" i="2"/>
  <c r="AF226" i="2"/>
  <c r="AF204" i="2"/>
  <c r="AF192" i="2"/>
  <c r="AF170" i="2"/>
  <c r="AF158" i="2"/>
  <c r="AF152" i="2"/>
  <c r="AF138" i="2"/>
  <c r="AF126" i="2"/>
  <c r="AF120" i="2"/>
  <c r="AF106" i="2"/>
  <c r="AF94" i="2"/>
  <c r="AF88" i="2"/>
  <c r="AF74" i="2"/>
  <c r="AF62" i="2"/>
  <c r="AF56" i="2"/>
  <c r="AE245" i="2"/>
  <c r="AE175" i="2"/>
  <c r="AF243" i="2"/>
  <c r="AF208" i="2"/>
  <c r="AF173" i="2"/>
  <c r="AF157" i="2"/>
  <c r="AF141" i="2"/>
  <c r="AF125" i="2"/>
  <c r="AF109" i="2"/>
  <c r="AF93" i="2"/>
  <c r="AF77" i="2"/>
  <c r="AF61" i="2"/>
  <c r="AE234" i="2"/>
  <c r="AE228" i="2"/>
  <c r="AE165" i="2"/>
  <c r="AE149" i="2"/>
  <c r="AE133" i="2"/>
  <c r="AE117" i="2"/>
  <c r="AE101" i="2"/>
  <c r="AE85" i="2"/>
  <c r="AE69" i="2"/>
  <c r="AE53" i="2"/>
  <c r="AF267" i="2"/>
  <c r="AF199" i="2"/>
  <c r="AE261" i="2"/>
  <c r="AE193" i="2"/>
  <c r="AF269" i="2"/>
  <c r="AF257" i="2"/>
  <c r="AF249" i="2"/>
  <c r="AF241" i="2"/>
  <c r="AF232" i="2"/>
  <c r="AF222" i="2"/>
  <c r="AF214" i="2"/>
  <c r="AF205" i="2"/>
  <c r="AF197" i="2"/>
  <c r="AF189" i="2"/>
  <c r="AF180" i="2"/>
  <c r="AF171" i="2"/>
  <c r="AF167" i="2"/>
  <c r="AF159" i="2"/>
  <c r="AF151" i="2"/>
  <c r="AF143" i="2"/>
  <c r="AF135" i="2"/>
  <c r="AF119" i="2"/>
  <c r="AE253" i="2"/>
  <c r="AE237" i="2"/>
  <c r="AE218" i="2"/>
  <c r="AE201" i="2"/>
  <c r="AE184" i="2"/>
  <c r="AE273" i="2"/>
  <c r="AF265" i="2"/>
  <c r="AF163" i="2"/>
  <c r="AF155" i="2"/>
  <c r="AF147" i="2"/>
  <c r="AF139" i="2"/>
  <c r="AF131" i="2"/>
  <c r="AF127" i="2"/>
  <c r="AF123" i="2"/>
  <c r="AF115" i="2"/>
  <c r="AF111" i="2"/>
  <c r="AF107" i="2"/>
  <c r="AF103" i="2"/>
  <c r="AF99" i="2"/>
  <c r="AF95" i="2"/>
  <c r="AF91" i="2"/>
  <c r="AF87" i="2"/>
  <c r="AF83" i="2"/>
  <c r="AF79" i="2"/>
  <c r="AF75" i="2"/>
  <c r="AF71" i="2"/>
  <c r="AF67" i="2"/>
  <c r="AF63" i="2"/>
  <c r="AF59" i="2"/>
  <c r="AF55" i="2"/>
  <c r="AF51" i="2"/>
  <c r="H31" i="1" l="1"/>
  <c r="D33" i="6" l="1"/>
  <c r="C33" i="6"/>
  <c r="D29" i="6"/>
  <c r="C29" i="6"/>
  <c r="D26" i="6"/>
  <c r="C26" i="6"/>
  <c r="D20" i="6"/>
  <c r="C20" i="6"/>
  <c r="D15" i="6"/>
  <c r="C15" i="6"/>
  <c r="C11" i="6"/>
  <c r="C10" i="6"/>
  <c r="C9" i="6"/>
  <c r="C8" i="6"/>
  <c r="C7" i="6"/>
  <c r="C6" i="6"/>
  <c r="C5" i="6"/>
  <c r="C95" i="5"/>
  <c r="C94" i="5"/>
  <c r="C93" i="5"/>
  <c r="C92" i="5"/>
  <c r="C91" i="5"/>
  <c r="C90" i="5"/>
  <c r="C89" i="5"/>
  <c r="C88" i="5"/>
  <c r="C87" i="5"/>
  <c r="C86" i="5"/>
  <c r="C85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S50" i="5"/>
  <c r="I50" i="5"/>
  <c r="E50" i="5"/>
  <c r="I47" i="5"/>
  <c r="E47" i="5"/>
  <c r="I46" i="5"/>
  <c r="E46" i="5"/>
  <c r="I45" i="5"/>
  <c r="E45" i="5"/>
  <c r="I44" i="5"/>
  <c r="E44" i="5"/>
  <c r="I43" i="5"/>
  <c r="E43" i="5"/>
  <c r="I42" i="5"/>
  <c r="E42" i="5"/>
  <c r="I41" i="5"/>
  <c r="E41" i="5"/>
  <c r="I40" i="5"/>
  <c r="E40" i="5"/>
  <c r="I39" i="5"/>
  <c r="E39" i="5"/>
  <c r="I38" i="5"/>
  <c r="E38" i="5"/>
  <c r="I37" i="5"/>
  <c r="E37" i="5"/>
  <c r="I36" i="5"/>
  <c r="E36" i="5"/>
  <c r="I35" i="5"/>
  <c r="E35" i="5"/>
  <c r="I34" i="5"/>
  <c r="E34" i="5"/>
  <c r="I33" i="5"/>
  <c r="E33" i="5"/>
  <c r="I32" i="5"/>
  <c r="E32" i="5"/>
  <c r="I31" i="5"/>
  <c r="E31" i="5"/>
  <c r="I30" i="5"/>
  <c r="E30" i="5"/>
  <c r="I29" i="5"/>
  <c r="E29" i="5"/>
  <c r="I28" i="5"/>
  <c r="E28" i="5"/>
  <c r="AE22" i="5"/>
  <c r="AD22" i="5"/>
  <c r="AC22" i="5"/>
  <c r="AB22" i="5"/>
  <c r="AE21" i="5"/>
  <c r="AD21" i="5"/>
  <c r="AC21" i="5"/>
  <c r="AB21" i="5"/>
  <c r="AE20" i="5"/>
  <c r="AD20" i="5"/>
  <c r="AC20" i="5"/>
  <c r="AB20" i="5"/>
  <c r="F17" i="5"/>
  <c r="AC15" i="5"/>
  <c r="C11" i="5"/>
  <c r="C10" i="5"/>
  <c r="C9" i="5"/>
  <c r="C8" i="5"/>
  <c r="C7" i="5"/>
  <c r="C6" i="5"/>
  <c r="C5" i="5"/>
  <c r="F3" i="5"/>
  <c r="T39" i="2"/>
  <c r="R39" i="2"/>
  <c r="J39" i="2"/>
  <c r="H39" i="2"/>
  <c r="F39" i="2"/>
  <c r="D39" i="2"/>
  <c r="C39" i="2"/>
  <c r="B39" i="2"/>
  <c r="T38" i="2"/>
  <c r="AF38" i="2" s="1"/>
  <c r="R38" i="2"/>
  <c r="J38" i="2"/>
  <c r="H38" i="2"/>
  <c r="F38" i="2"/>
  <c r="D38" i="2"/>
  <c r="C38" i="2"/>
  <c r="B38" i="2"/>
  <c r="AE37" i="2"/>
  <c r="T36" i="2"/>
  <c r="AE36" i="2" s="1"/>
  <c r="R36" i="2"/>
  <c r="J36" i="2"/>
  <c r="H36" i="2"/>
  <c r="F36" i="2"/>
  <c r="D36" i="2"/>
  <c r="C36" i="2"/>
  <c r="B36" i="2"/>
  <c r="AF32" i="2"/>
  <c r="T31" i="2"/>
  <c r="AE31" i="2" s="1"/>
  <c r="R31" i="2"/>
  <c r="J31" i="2"/>
  <c r="H31" i="2"/>
  <c r="F31" i="2"/>
  <c r="D31" i="2"/>
  <c r="C31" i="2"/>
  <c r="B31" i="2"/>
  <c r="T30" i="2"/>
  <c r="AF30" i="2" s="1"/>
  <c r="R30" i="2"/>
  <c r="J30" i="2"/>
  <c r="H30" i="2"/>
  <c r="F30" i="2"/>
  <c r="D30" i="2"/>
  <c r="C30" i="2"/>
  <c r="B30" i="2"/>
  <c r="T29" i="2"/>
  <c r="R29" i="2"/>
  <c r="J29" i="2"/>
  <c r="H29" i="2"/>
  <c r="F29" i="2"/>
  <c r="D29" i="2"/>
  <c r="C29" i="2"/>
  <c r="B29" i="2"/>
  <c r="T28" i="2"/>
  <c r="AF28" i="2" s="1"/>
  <c r="R28" i="2"/>
  <c r="J28" i="2"/>
  <c r="H28" i="2"/>
  <c r="F28" i="2"/>
  <c r="D28" i="2"/>
  <c r="C28" i="2"/>
  <c r="B28" i="2"/>
  <c r="T27" i="2"/>
  <c r="AE27" i="2" s="1"/>
  <c r="R27" i="2"/>
  <c r="J27" i="2"/>
  <c r="H27" i="2"/>
  <c r="F27" i="2"/>
  <c r="D27" i="2"/>
  <c r="C27" i="2"/>
  <c r="B27" i="2"/>
  <c r="T26" i="2"/>
  <c r="AF26" i="2" s="1"/>
  <c r="R26" i="2"/>
  <c r="J26" i="2"/>
  <c r="H26" i="2"/>
  <c r="F26" i="2"/>
  <c r="D26" i="2"/>
  <c r="C26" i="2"/>
  <c r="B26" i="2"/>
  <c r="T25" i="2"/>
  <c r="R25" i="2"/>
  <c r="J25" i="2"/>
  <c r="H25" i="2"/>
  <c r="F25" i="2"/>
  <c r="D25" i="2"/>
  <c r="C25" i="2"/>
  <c r="B25" i="2"/>
  <c r="T24" i="2"/>
  <c r="AF24" i="2" s="1"/>
  <c r="R24" i="2"/>
  <c r="J24" i="2"/>
  <c r="H24" i="2"/>
  <c r="F24" i="2"/>
  <c r="D24" i="2"/>
  <c r="C24" i="2"/>
  <c r="B24" i="2"/>
  <c r="T23" i="2"/>
  <c r="AE23" i="2" s="1"/>
  <c r="R23" i="2"/>
  <c r="J23" i="2"/>
  <c r="H23" i="2"/>
  <c r="F23" i="2"/>
  <c r="D23" i="2"/>
  <c r="C23" i="2"/>
  <c r="B23" i="2"/>
  <c r="T22" i="2"/>
  <c r="AE22" i="2" s="1"/>
  <c r="R22" i="2"/>
  <c r="J22" i="2"/>
  <c r="H22" i="2"/>
  <c r="F22" i="2"/>
  <c r="D22" i="2"/>
  <c r="C22" i="2"/>
  <c r="B22" i="2"/>
  <c r="T21" i="2"/>
  <c r="R21" i="2"/>
  <c r="J21" i="2"/>
  <c r="H21" i="2"/>
  <c r="F21" i="2"/>
  <c r="D21" i="2"/>
  <c r="C21" i="2"/>
  <c r="B21" i="2"/>
  <c r="T20" i="2"/>
  <c r="AF20" i="2" s="1"/>
  <c r="R20" i="2"/>
  <c r="J20" i="2"/>
  <c r="H20" i="2"/>
  <c r="F20" i="2"/>
  <c r="D20" i="2"/>
  <c r="C20" i="2"/>
  <c r="B20" i="2"/>
  <c r="T19" i="2"/>
  <c r="AE19" i="2" s="1"/>
  <c r="R19" i="2"/>
  <c r="J19" i="2"/>
  <c r="H19" i="2"/>
  <c r="F19" i="2"/>
  <c r="D19" i="2"/>
  <c r="C19" i="2"/>
  <c r="B19" i="2"/>
  <c r="T18" i="2"/>
  <c r="AF18" i="2" s="1"/>
  <c r="R18" i="2"/>
  <c r="J18" i="2"/>
  <c r="H18" i="2"/>
  <c r="F18" i="2"/>
  <c r="D18" i="2"/>
  <c r="C18" i="2"/>
  <c r="B18" i="2"/>
  <c r="T17" i="2"/>
  <c r="AE17" i="2" s="1"/>
  <c r="J17" i="2"/>
  <c r="H17" i="2"/>
  <c r="F17" i="2"/>
  <c r="D17" i="2"/>
  <c r="C17" i="2"/>
  <c r="B17" i="2"/>
  <c r="B10" i="2"/>
  <c r="B9" i="2"/>
  <c r="B8" i="2"/>
  <c r="B7" i="2"/>
  <c r="B6" i="2"/>
  <c r="B5" i="2"/>
  <c r="B4" i="2"/>
  <c r="J3" i="2"/>
  <c r="B79" i="4"/>
  <c r="D74" i="4"/>
  <c r="B74" i="4"/>
  <c r="D73" i="4"/>
  <c r="B73" i="4"/>
  <c r="D68" i="4"/>
  <c r="E80" i="5" s="1"/>
  <c r="B68" i="4"/>
  <c r="C80" i="5" s="1"/>
  <c r="A68" i="4"/>
  <c r="D67" i="4"/>
  <c r="B67" i="4"/>
  <c r="C79" i="5" s="1"/>
  <c r="A67" i="4"/>
  <c r="D66" i="4"/>
  <c r="E78" i="5" s="1"/>
  <c r="B66" i="4"/>
  <c r="C78" i="5" s="1"/>
  <c r="A66" i="4"/>
  <c r="D65" i="4"/>
  <c r="E77" i="5" s="1"/>
  <c r="B65" i="4"/>
  <c r="A65" i="4"/>
  <c r="D64" i="4"/>
  <c r="E76" i="5" s="1"/>
  <c r="B64" i="4"/>
  <c r="C76" i="5" s="1"/>
  <c r="A64" i="4"/>
  <c r="D63" i="4"/>
  <c r="E75" i="5" s="1"/>
  <c r="B63" i="4"/>
  <c r="C75" i="5" s="1"/>
  <c r="A63" i="4"/>
  <c r="D62" i="4"/>
  <c r="B62" i="4"/>
  <c r="A62" i="4"/>
  <c r="D61" i="4"/>
  <c r="E73" i="5" s="1"/>
  <c r="B61" i="4"/>
  <c r="C73" i="5" s="1"/>
  <c r="A61" i="4"/>
  <c r="D60" i="4"/>
  <c r="B60" i="4"/>
  <c r="C72" i="5" s="1"/>
  <c r="A60" i="4"/>
  <c r="D59" i="4"/>
  <c r="E71" i="5" s="1"/>
  <c r="B59" i="4"/>
  <c r="C71" i="5" s="1"/>
  <c r="A59" i="4"/>
  <c r="D58" i="4"/>
  <c r="E70" i="5" s="1"/>
  <c r="B58" i="4"/>
  <c r="A58" i="4"/>
  <c r="D57" i="4"/>
  <c r="E69" i="5" s="1"/>
  <c r="B57" i="4"/>
  <c r="A57" i="4"/>
  <c r="D56" i="4"/>
  <c r="B56" i="4"/>
  <c r="A56" i="4"/>
  <c r="D55" i="4"/>
  <c r="E67" i="5" s="1"/>
  <c r="B55" i="4"/>
  <c r="C67" i="5" s="1"/>
  <c r="A55" i="4"/>
  <c r="D54" i="4"/>
  <c r="B54" i="4"/>
  <c r="A54" i="4"/>
  <c r="D53" i="4"/>
  <c r="E65" i="5" s="1"/>
  <c r="B53" i="4"/>
  <c r="C65" i="5" s="1"/>
  <c r="A53" i="4"/>
  <c r="D52" i="4"/>
  <c r="B52" i="4"/>
  <c r="A52" i="4"/>
  <c r="D51" i="4"/>
  <c r="B51" i="4"/>
  <c r="A51" i="4"/>
  <c r="D50" i="4"/>
  <c r="E62" i="5" s="1"/>
  <c r="B50" i="4"/>
  <c r="C62" i="5" s="1"/>
  <c r="A50" i="4"/>
  <c r="D49" i="4"/>
  <c r="B49" i="4"/>
  <c r="A49" i="4"/>
  <c r="D48" i="4"/>
  <c r="E60" i="5" s="1"/>
  <c r="B48" i="4"/>
  <c r="C60" i="5" s="1"/>
  <c r="A48" i="4"/>
  <c r="D47" i="4"/>
  <c r="E59" i="5" s="1"/>
  <c r="B47" i="4"/>
  <c r="A47" i="4"/>
  <c r="D46" i="4"/>
  <c r="E58" i="5" s="1"/>
  <c r="B46" i="4"/>
  <c r="C58" i="5" s="1"/>
  <c r="A46" i="4"/>
  <c r="D45" i="4"/>
  <c r="B45" i="4"/>
  <c r="C57" i="5" s="1"/>
  <c r="A45" i="4"/>
  <c r="D44" i="4"/>
  <c r="B44" i="4"/>
  <c r="A44" i="4"/>
  <c r="D38" i="4"/>
  <c r="G50" i="5" s="1"/>
  <c r="B38" i="4"/>
  <c r="D35" i="4"/>
  <c r="G47" i="5" s="1"/>
  <c r="B35" i="4"/>
  <c r="D34" i="4"/>
  <c r="G46" i="5" s="1"/>
  <c r="B34" i="4"/>
  <c r="D33" i="4"/>
  <c r="G45" i="5" s="1"/>
  <c r="B33" i="4"/>
  <c r="D32" i="4"/>
  <c r="G44" i="5" s="1"/>
  <c r="B32" i="4"/>
  <c r="D31" i="4"/>
  <c r="G43" i="5" s="1"/>
  <c r="B31" i="4"/>
  <c r="D30" i="4"/>
  <c r="G42" i="5" s="1"/>
  <c r="B30" i="4"/>
  <c r="D29" i="4"/>
  <c r="G41" i="5" s="1"/>
  <c r="B29" i="4"/>
  <c r="D28" i="4"/>
  <c r="G40" i="5" s="1"/>
  <c r="B28" i="4"/>
  <c r="D27" i="4"/>
  <c r="G39" i="5" s="1"/>
  <c r="B27" i="4"/>
  <c r="D26" i="4"/>
  <c r="G38" i="5" s="1"/>
  <c r="B26" i="4"/>
  <c r="D25" i="4"/>
  <c r="G37" i="5" s="1"/>
  <c r="B25" i="4"/>
  <c r="D24" i="4"/>
  <c r="G36" i="5" s="1"/>
  <c r="B24" i="4"/>
  <c r="D23" i="4"/>
  <c r="G35" i="5" s="1"/>
  <c r="B23" i="4"/>
  <c r="C35" i="5" s="1"/>
  <c r="D22" i="4"/>
  <c r="G34" i="5" s="1"/>
  <c r="B22" i="4"/>
  <c r="C34" i="5" s="1"/>
  <c r="D21" i="4"/>
  <c r="G33" i="5" s="1"/>
  <c r="B21" i="4"/>
  <c r="D20" i="4"/>
  <c r="G32" i="5" s="1"/>
  <c r="B20" i="4"/>
  <c r="D19" i="4"/>
  <c r="G31" i="5" s="1"/>
  <c r="B19" i="4"/>
  <c r="D18" i="4"/>
  <c r="B18" i="4"/>
  <c r="D17" i="4"/>
  <c r="B17" i="4"/>
  <c r="D16" i="4"/>
  <c r="B16" i="4"/>
  <c r="AI14" i="4"/>
  <c r="AI23" i="4" s="1"/>
  <c r="BP35" i="5" s="1"/>
  <c r="AG14" i="4"/>
  <c r="AE14" i="4"/>
  <c r="AE61" i="4" s="1"/>
  <c r="AA14" i="4"/>
  <c r="AA19" i="4" s="1"/>
  <c r="AZ31" i="5" s="1"/>
  <c r="Y14" i="4"/>
  <c r="Z29" i="4" s="1"/>
  <c r="AX41" i="5" s="1"/>
  <c r="W14" i="4"/>
  <c r="S14" i="4"/>
  <c r="AM42" i="5" s="1"/>
  <c r="Q14" i="4"/>
  <c r="O14" i="4"/>
  <c r="P23" i="4" s="1"/>
  <c r="AD35" i="5" s="1"/>
  <c r="K14" i="4"/>
  <c r="I14" i="4"/>
  <c r="J61" i="4" s="1"/>
  <c r="P73" i="5" s="1"/>
  <c r="G14" i="4"/>
  <c r="G21" i="4" s="1"/>
  <c r="D13" i="4"/>
  <c r="B10" i="4"/>
  <c r="B9" i="4"/>
  <c r="B8" i="4"/>
  <c r="B7" i="4"/>
  <c r="B6" i="4"/>
  <c r="B5" i="4"/>
  <c r="B4" i="4"/>
  <c r="E46" i="4" l="1"/>
  <c r="G17" i="4"/>
  <c r="L29" i="5" s="1"/>
  <c r="O22" i="4"/>
  <c r="AB34" i="5" s="1"/>
  <c r="Z54" i="4"/>
  <c r="AV66" i="5" s="1"/>
  <c r="AJ55" i="4"/>
  <c r="BP67" i="5" s="1"/>
  <c r="P16" i="4"/>
  <c r="AD28" i="5" s="1"/>
  <c r="Y30" i="4"/>
  <c r="AV42" i="5" s="1"/>
  <c r="O18" i="4"/>
  <c r="AB30" i="5" s="1"/>
  <c r="O27" i="4"/>
  <c r="AB39" i="5" s="1"/>
  <c r="O20" i="4"/>
  <c r="O24" i="4"/>
  <c r="AB36" i="5" s="1"/>
  <c r="O25" i="4"/>
  <c r="AB37" i="5" s="1"/>
  <c r="AJ50" i="4"/>
  <c r="BP62" i="5" s="1"/>
  <c r="Y51" i="4"/>
  <c r="AI16" i="4"/>
  <c r="AJ17" i="4"/>
  <c r="BR29" i="5" s="1"/>
  <c r="AJ21" i="4"/>
  <c r="BR33" i="5" s="1"/>
  <c r="AI26" i="4"/>
  <c r="BP38" i="5" s="1"/>
  <c r="AI27" i="4"/>
  <c r="BP39" i="5" s="1"/>
  <c r="AJ19" i="4"/>
  <c r="BR31" i="5" s="1"/>
  <c r="AJ23" i="4"/>
  <c r="BR35" i="5" s="1"/>
  <c r="AI24" i="4"/>
  <c r="BP36" i="5" s="1"/>
  <c r="B13" i="4"/>
  <c r="C68" i="4" s="1"/>
  <c r="D80" i="5" s="1"/>
  <c r="AF37" i="2"/>
  <c r="AF36" i="2"/>
  <c r="AE18" i="4"/>
  <c r="S19" i="4"/>
  <c r="AJ31" i="5" s="1"/>
  <c r="G16" i="4"/>
  <c r="S16" i="4"/>
  <c r="AJ16" i="4"/>
  <c r="BR28" i="5" s="1"/>
  <c r="I17" i="4"/>
  <c r="P29" i="5" s="1"/>
  <c r="Y17" i="4"/>
  <c r="AV29" i="5" s="1"/>
  <c r="P18" i="4"/>
  <c r="AD30" i="5" s="1"/>
  <c r="AI18" i="4"/>
  <c r="BP30" i="5" s="1"/>
  <c r="I19" i="4"/>
  <c r="P31" i="5" s="1"/>
  <c r="Y19" i="4"/>
  <c r="AV31" i="5" s="1"/>
  <c r="P20" i="4"/>
  <c r="AD32" i="5" s="1"/>
  <c r="AI20" i="4"/>
  <c r="BP32" i="5" s="1"/>
  <c r="I21" i="4"/>
  <c r="P33" i="5" s="1"/>
  <c r="Y21" i="4"/>
  <c r="AV33" i="5" s="1"/>
  <c r="P22" i="4"/>
  <c r="AD34" i="5" s="1"/>
  <c r="AI22" i="4"/>
  <c r="BP34" i="5" s="1"/>
  <c r="I23" i="4"/>
  <c r="P35" i="5" s="1"/>
  <c r="Y23" i="4"/>
  <c r="AV35" i="5" s="1"/>
  <c r="S24" i="4"/>
  <c r="AJ36" i="5" s="1"/>
  <c r="Z25" i="4"/>
  <c r="AX37" i="5" s="1"/>
  <c r="I26" i="4"/>
  <c r="P38" i="5" s="1"/>
  <c r="Y27" i="4"/>
  <c r="AV39" i="5" s="1"/>
  <c r="Y28" i="4"/>
  <c r="AV40" i="5" s="1"/>
  <c r="J29" i="4"/>
  <c r="R41" i="5" s="1"/>
  <c r="AI30" i="4"/>
  <c r="BP42" i="5" s="1"/>
  <c r="O31" i="4"/>
  <c r="AB43" i="5" s="1"/>
  <c r="Y32" i="4"/>
  <c r="AV44" i="5" s="1"/>
  <c r="O33" i="4"/>
  <c r="AB45" i="5" s="1"/>
  <c r="Y34" i="4"/>
  <c r="AV46" i="5" s="1"/>
  <c r="O35" i="4"/>
  <c r="AB47" i="5" s="1"/>
  <c r="AJ48" i="4"/>
  <c r="BP60" i="5" s="1"/>
  <c r="AJ51" i="4"/>
  <c r="BP63" i="5" s="1"/>
  <c r="P52" i="4"/>
  <c r="AB64" i="5" s="1"/>
  <c r="AE22" i="4"/>
  <c r="BH34" i="5" s="1"/>
  <c r="S23" i="4"/>
  <c r="AJ35" i="5" s="1"/>
  <c r="S28" i="4"/>
  <c r="AJ40" i="5" s="1"/>
  <c r="J31" i="4"/>
  <c r="R43" i="5" s="1"/>
  <c r="I16" i="4"/>
  <c r="Y16" i="4"/>
  <c r="O17" i="4"/>
  <c r="AB29" i="5" s="1"/>
  <c r="AE17" i="4"/>
  <c r="BH29" i="5" s="1"/>
  <c r="S18" i="4"/>
  <c r="AJ30" i="5" s="1"/>
  <c r="AJ18" i="4"/>
  <c r="BR30" i="5" s="1"/>
  <c r="O19" i="4"/>
  <c r="AE19" i="4"/>
  <c r="S20" i="4"/>
  <c r="AJ32" i="5" s="1"/>
  <c r="AJ20" i="4"/>
  <c r="BR32" i="5" s="1"/>
  <c r="O21" i="4"/>
  <c r="AB33" i="5" s="1"/>
  <c r="AE21" i="4"/>
  <c r="BH33" i="5" s="1"/>
  <c r="S22" i="4"/>
  <c r="AJ34" i="5" s="1"/>
  <c r="AJ22" i="4"/>
  <c r="BR34" i="5" s="1"/>
  <c r="O23" i="4"/>
  <c r="AB35" i="5" s="1"/>
  <c r="AE23" i="4"/>
  <c r="BH35" i="5" s="1"/>
  <c r="Y24" i="4"/>
  <c r="AV36" i="5" s="1"/>
  <c r="AE25" i="4"/>
  <c r="BH37" i="5" s="1"/>
  <c r="S26" i="4"/>
  <c r="AJ38" i="5" s="1"/>
  <c r="Z27" i="4"/>
  <c r="AX39" i="5" s="1"/>
  <c r="AI28" i="4"/>
  <c r="BP40" i="5" s="1"/>
  <c r="O29" i="4"/>
  <c r="AB41" i="5" s="1"/>
  <c r="I30" i="4"/>
  <c r="P42" i="5" s="1"/>
  <c r="Z31" i="4"/>
  <c r="AX43" i="5" s="1"/>
  <c r="AI32" i="4"/>
  <c r="BP44" i="5" s="1"/>
  <c r="Z33" i="4"/>
  <c r="AX45" i="5" s="1"/>
  <c r="AI34" i="4"/>
  <c r="BP46" i="5" s="1"/>
  <c r="Z35" i="4"/>
  <c r="AX47" i="5" s="1"/>
  <c r="P46" i="4"/>
  <c r="AB58" i="5" s="1"/>
  <c r="O62" i="4"/>
  <c r="Y63" i="4"/>
  <c r="S17" i="4"/>
  <c r="AJ29" i="5" s="1"/>
  <c r="AE20" i="4"/>
  <c r="S21" i="4"/>
  <c r="AJ33" i="5" s="1"/>
  <c r="O16" i="4"/>
  <c r="AB28" i="5" s="1"/>
  <c r="AE16" i="4"/>
  <c r="P17" i="4"/>
  <c r="AD29" i="5" s="1"/>
  <c r="AI17" i="4"/>
  <c r="BP29" i="5" s="1"/>
  <c r="I18" i="4"/>
  <c r="P30" i="5" s="1"/>
  <c r="Y18" i="4"/>
  <c r="AV30" i="5" s="1"/>
  <c r="P19" i="4"/>
  <c r="AD31" i="5" s="1"/>
  <c r="AI19" i="4"/>
  <c r="BP31" i="5" s="1"/>
  <c r="I20" i="4"/>
  <c r="P32" i="5" s="1"/>
  <c r="Y20" i="4"/>
  <c r="AV32" i="5" s="1"/>
  <c r="P21" i="4"/>
  <c r="AD33" i="5" s="1"/>
  <c r="AI21" i="4"/>
  <c r="BP33" i="5" s="1"/>
  <c r="I22" i="4"/>
  <c r="P34" i="5" s="1"/>
  <c r="Y22" i="4"/>
  <c r="AV34" i="5" s="1"/>
  <c r="I24" i="4"/>
  <c r="P36" i="5" s="1"/>
  <c r="Z24" i="4"/>
  <c r="AX36" i="5" s="1"/>
  <c r="J25" i="4"/>
  <c r="R37" i="5" s="1"/>
  <c r="Y26" i="4"/>
  <c r="AV38" i="5" s="1"/>
  <c r="J27" i="4"/>
  <c r="R39" i="5" s="1"/>
  <c r="AE27" i="4"/>
  <c r="BH39" i="5" s="1"/>
  <c r="I28" i="4"/>
  <c r="P40" i="5" s="1"/>
  <c r="S30" i="4"/>
  <c r="AJ42" i="5" s="1"/>
  <c r="AE18" i="2"/>
  <c r="AF27" i="2"/>
  <c r="AE30" i="2"/>
  <c r="B75" i="4"/>
  <c r="AF22" i="2"/>
  <c r="AF31" i="2"/>
  <c r="AF23" i="2"/>
  <c r="AE26" i="2"/>
  <c r="AF19" i="2"/>
  <c r="E47" i="4"/>
  <c r="L33" i="5"/>
  <c r="C67" i="4"/>
  <c r="D79" i="5" s="1"/>
  <c r="C73" i="4"/>
  <c r="C74" i="4"/>
  <c r="C59" i="4"/>
  <c r="D71" i="5" s="1"/>
  <c r="C64" i="4"/>
  <c r="D76" i="5" s="1"/>
  <c r="C50" i="4"/>
  <c r="D62" i="5" s="1"/>
  <c r="C48" i="4"/>
  <c r="D60" i="5" s="1"/>
  <c r="C46" i="4"/>
  <c r="D58" i="5" s="1"/>
  <c r="C55" i="4"/>
  <c r="D67" i="5" s="1"/>
  <c r="C44" i="4"/>
  <c r="D56" i="5" s="1"/>
  <c r="U80" i="5"/>
  <c r="U77" i="5"/>
  <c r="U78" i="5"/>
  <c r="U79" i="5"/>
  <c r="U73" i="5"/>
  <c r="U74" i="5"/>
  <c r="U75" i="5"/>
  <c r="U69" i="5"/>
  <c r="U76" i="5"/>
  <c r="U72" i="5"/>
  <c r="U70" i="5"/>
  <c r="U71" i="5"/>
  <c r="U66" i="5"/>
  <c r="U64" i="5"/>
  <c r="U60" i="5"/>
  <c r="U65" i="5"/>
  <c r="U61" i="5"/>
  <c r="U68" i="5"/>
  <c r="U62" i="5"/>
  <c r="U63" i="5"/>
  <c r="U57" i="5"/>
  <c r="U67" i="5"/>
  <c r="U59" i="5"/>
  <c r="U50" i="5"/>
  <c r="W50" i="5"/>
  <c r="W47" i="5"/>
  <c r="W46" i="5"/>
  <c r="W45" i="5"/>
  <c r="U47" i="5"/>
  <c r="U46" i="5"/>
  <c r="U45" i="5"/>
  <c r="W34" i="5"/>
  <c r="W33" i="5"/>
  <c r="W32" i="5"/>
  <c r="W31" i="5"/>
  <c r="U56" i="5"/>
  <c r="U44" i="5"/>
  <c r="W43" i="5"/>
  <c r="U42" i="5"/>
  <c r="W41" i="5"/>
  <c r="U40" i="5"/>
  <c r="W39" i="5"/>
  <c r="U38" i="5"/>
  <c r="W37" i="5"/>
  <c r="U36" i="5"/>
  <c r="U34" i="5"/>
  <c r="U33" i="5"/>
  <c r="U32" i="5"/>
  <c r="U31" i="5"/>
  <c r="W44" i="5"/>
  <c r="U43" i="5"/>
  <c r="W40" i="5"/>
  <c r="U39" i="5"/>
  <c r="W36" i="5"/>
  <c r="U30" i="5"/>
  <c r="U29" i="5"/>
  <c r="U28" i="5"/>
  <c r="AI74" i="4"/>
  <c r="AA74" i="4"/>
  <c r="S74" i="4"/>
  <c r="K74" i="4"/>
  <c r="AI73" i="4"/>
  <c r="AA73" i="4"/>
  <c r="AA75" i="4" s="1"/>
  <c r="S73" i="4"/>
  <c r="S75" i="4" s="1"/>
  <c r="K73" i="4"/>
  <c r="K75" i="4" s="1"/>
  <c r="K68" i="4"/>
  <c r="L67" i="4"/>
  <c r="T79" i="5" s="1"/>
  <c r="K64" i="4"/>
  <c r="K67" i="4"/>
  <c r="L66" i="4"/>
  <c r="T78" i="5" s="1"/>
  <c r="K63" i="4"/>
  <c r="L62" i="4"/>
  <c r="T74" i="5" s="1"/>
  <c r="K59" i="4"/>
  <c r="L58" i="4"/>
  <c r="T70" i="5" s="1"/>
  <c r="K55" i="4"/>
  <c r="L54" i="4"/>
  <c r="T66" i="5" s="1"/>
  <c r="K51" i="4"/>
  <c r="U58" i="5"/>
  <c r="W42" i="5"/>
  <c r="U41" i="5"/>
  <c r="W38" i="5"/>
  <c r="U37" i="5"/>
  <c r="W35" i="5"/>
  <c r="W30" i="5"/>
  <c r="W29" i="5"/>
  <c r="W28" i="5"/>
  <c r="K66" i="4"/>
  <c r="L65" i="4"/>
  <c r="T77" i="5" s="1"/>
  <c r="T25" i="5"/>
  <c r="AJ74" i="4"/>
  <c r="T74" i="4"/>
  <c r="K65" i="4"/>
  <c r="K58" i="4"/>
  <c r="K57" i="4"/>
  <c r="L56" i="4"/>
  <c r="T68" i="5" s="1"/>
  <c r="K50" i="4"/>
  <c r="L49" i="4"/>
  <c r="T61" i="5" s="1"/>
  <c r="V61" i="5" s="1"/>
  <c r="W61" i="5" s="1"/>
  <c r="AB73" i="4"/>
  <c r="L73" i="4"/>
  <c r="L68" i="4"/>
  <c r="T80" i="5" s="1"/>
  <c r="L63" i="4"/>
  <c r="T75" i="5" s="1"/>
  <c r="L61" i="4"/>
  <c r="T73" i="5" s="1"/>
  <c r="K56" i="4"/>
  <c r="L55" i="4"/>
  <c r="T67" i="5" s="1"/>
  <c r="L53" i="4"/>
  <c r="T65" i="5" s="1"/>
  <c r="U35" i="5"/>
  <c r="AB74" i="4"/>
  <c r="L74" i="4"/>
  <c r="K62" i="4"/>
  <c r="K61" i="4"/>
  <c r="L60" i="4"/>
  <c r="T72" i="5" s="1"/>
  <c r="K54" i="4"/>
  <c r="K53" i="4"/>
  <c r="L52" i="4"/>
  <c r="T64" i="5" s="1"/>
  <c r="V64" i="5" s="1"/>
  <c r="W64" i="5" s="1"/>
  <c r="K48" i="4"/>
  <c r="L47" i="4"/>
  <c r="T59" i="5" s="1"/>
  <c r="K44" i="4"/>
  <c r="L35" i="4"/>
  <c r="V47" i="5" s="1"/>
  <c r="L34" i="4"/>
  <c r="V46" i="5" s="1"/>
  <c r="L33" i="4"/>
  <c r="V45" i="5" s="1"/>
  <c r="L32" i="4"/>
  <c r="V44" i="5" s="1"/>
  <c r="L31" i="4"/>
  <c r="V43" i="5" s="1"/>
  <c r="L30" i="4"/>
  <c r="V42" i="5" s="1"/>
  <c r="L29" i="4"/>
  <c r="V41" i="5" s="1"/>
  <c r="L28" i="4"/>
  <c r="V40" i="5" s="1"/>
  <c r="L27" i="4"/>
  <c r="V39" i="5" s="1"/>
  <c r="L26" i="4"/>
  <c r="V38" i="5" s="1"/>
  <c r="L25" i="4"/>
  <c r="V37" i="5" s="1"/>
  <c r="L24" i="4"/>
  <c r="V36" i="5" s="1"/>
  <c r="L51" i="4"/>
  <c r="T63" i="5" s="1"/>
  <c r="K49" i="4"/>
  <c r="K45" i="4"/>
  <c r="L44" i="4"/>
  <c r="K38" i="4"/>
  <c r="T50" i="5" s="1"/>
  <c r="K33" i="4"/>
  <c r="T45" i="5" s="1"/>
  <c r="K29" i="4"/>
  <c r="T41" i="5" s="1"/>
  <c r="K25" i="4"/>
  <c r="T37" i="5" s="1"/>
  <c r="L23" i="4"/>
  <c r="V35" i="5" s="1"/>
  <c r="L22" i="4"/>
  <c r="V34" i="5" s="1"/>
  <c r="L21" i="4"/>
  <c r="V33" i="5" s="1"/>
  <c r="L20" i="4"/>
  <c r="V32" i="5" s="1"/>
  <c r="L19" i="4"/>
  <c r="V31" i="5" s="1"/>
  <c r="L18" i="4"/>
  <c r="V30" i="5" s="1"/>
  <c r="L17" i="4"/>
  <c r="V29" i="5" s="1"/>
  <c r="L16" i="4"/>
  <c r="K26" i="4"/>
  <c r="T38" i="5" s="1"/>
  <c r="K23" i="4"/>
  <c r="T35" i="5" s="1"/>
  <c r="K22" i="4"/>
  <c r="T34" i="5" s="1"/>
  <c r="L64" i="4"/>
  <c r="T76" i="5" s="1"/>
  <c r="V76" i="5" s="1"/>
  <c r="W76" i="5" s="1"/>
  <c r="L57" i="4"/>
  <c r="T69" i="5" s="1"/>
  <c r="K52" i="4"/>
  <c r="K34" i="4"/>
  <c r="T46" i="5" s="1"/>
  <c r="K30" i="4"/>
  <c r="T42" i="5" s="1"/>
  <c r="AJ73" i="4"/>
  <c r="AJ75" i="4" s="1"/>
  <c r="K60" i="4"/>
  <c r="L46" i="4"/>
  <c r="T58" i="5" s="1"/>
  <c r="K35" i="4"/>
  <c r="T47" i="5" s="1"/>
  <c r="K31" i="4"/>
  <c r="T43" i="5" s="1"/>
  <c r="K27" i="4"/>
  <c r="T39" i="5" s="1"/>
  <c r="T73" i="4"/>
  <c r="L50" i="4"/>
  <c r="T62" i="5" s="1"/>
  <c r="L48" i="4"/>
  <c r="T60" i="5" s="1"/>
  <c r="K47" i="4"/>
  <c r="K46" i="4"/>
  <c r="L45" i="4"/>
  <c r="T57" i="5" s="1"/>
  <c r="L59" i="4"/>
  <c r="T71" i="5" s="1"/>
  <c r="K32" i="4"/>
  <c r="T44" i="5" s="1"/>
  <c r="K28" i="4"/>
  <c r="T40" i="5" s="1"/>
  <c r="K24" i="4"/>
  <c r="T36" i="5" s="1"/>
  <c r="AS80" i="5"/>
  <c r="AS77" i="5"/>
  <c r="AS78" i="5"/>
  <c r="AS79" i="5"/>
  <c r="AS73" i="5"/>
  <c r="AS74" i="5"/>
  <c r="AS75" i="5"/>
  <c r="AS71" i="5"/>
  <c r="AS69" i="5"/>
  <c r="AS65" i="5"/>
  <c r="AS70" i="5"/>
  <c r="AS68" i="5"/>
  <c r="AS64" i="5"/>
  <c r="AS60" i="5"/>
  <c r="AS76" i="5"/>
  <c r="AS67" i="5"/>
  <c r="AS61" i="5"/>
  <c r="AS72" i="5"/>
  <c r="AS66" i="5"/>
  <c r="AS62" i="5"/>
  <c r="AS57" i="5"/>
  <c r="AS63" i="5"/>
  <c r="AS59" i="5"/>
  <c r="AS50" i="5"/>
  <c r="AU47" i="5"/>
  <c r="AU46" i="5"/>
  <c r="AU45" i="5"/>
  <c r="AU44" i="5"/>
  <c r="AU50" i="5"/>
  <c r="AS58" i="5"/>
  <c r="AS47" i="5"/>
  <c r="AS46" i="5"/>
  <c r="AS45" i="5"/>
  <c r="AS44" i="5"/>
  <c r="AU34" i="5"/>
  <c r="AU33" i="5"/>
  <c r="AU32" i="5"/>
  <c r="AU31" i="5"/>
  <c r="AS43" i="5"/>
  <c r="AU42" i="5"/>
  <c r="AS41" i="5"/>
  <c r="AU40" i="5"/>
  <c r="AS39" i="5"/>
  <c r="AU38" i="5"/>
  <c r="AS37" i="5"/>
  <c r="AU36" i="5"/>
  <c r="AS56" i="5"/>
  <c r="AS34" i="5"/>
  <c r="AS33" i="5"/>
  <c r="AS32" i="5"/>
  <c r="AS31" i="5"/>
  <c r="AS30" i="5"/>
  <c r="AS40" i="5"/>
  <c r="AS36" i="5"/>
  <c r="AS29" i="5"/>
  <c r="AS28" i="5"/>
  <c r="W68" i="4"/>
  <c r="X67" i="4"/>
  <c r="W64" i="4"/>
  <c r="AU41" i="5"/>
  <c r="AU37" i="5"/>
  <c r="AU35" i="5"/>
  <c r="W67" i="4"/>
  <c r="X66" i="4"/>
  <c r="W63" i="4"/>
  <c r="X62" i="4"/>
  <c r="W59" i="4"/>
  <c r="X58" i="4"/>
  <c r="W55" i="4"/>
  <c r="X54" i="4"/>
  <c r="W51" i="4"/>
  <c r="AS42" i="5"/>
  <c r="AS38" i="5"/>
  <c r="AS35" i="5"/>
  <c r="AU29" i="5"/>
  <c r="AU28" i="5"/>
  <c r="W66" i="4"/>
  <c r="X65" i="4"/>
  <c r="X64" i="4"/>
  <c r="X63" i="4"/>
  <c r="X61" i="4"/>
  <c r="W56" i="4"/>
  <c r="X55" i="4"/>
  <c r="X53" i="4"/>
  <c r="W50" i="4"/>
  <c r="X49" i="4"/>
  <c r="W65" i="4"/>
  <c r="W62" i="4"/>
  <c r="W61" i="4"/>
  <c r="X60" i="4"/>
  <c r="W54" i="4"/>
  <c r="W53" i="4"/>
  <c r="AU43" i="5"/>
  <c r="AU39" i="5"/>
  <c r="X68" i="4"/>
  <c r="W60" i="4"/>
  <c r="X59" i="4"/>
  <c r="X57" i="4"/>
  <c r="W52" i="4"/>
  <c r="X51" i="4"/>
  <c r="W48" i="4"/>
  <c r="X47" i="4"/>
  <c r="W44" i="4"/>
  <c r="X38" i="4"/>
  <c r="X35" i="4"/>
  <c r="X34" i="4"/>
  <c r="X33" i="4"/>
  <c r="X32" i="4"/>
  <c r="X31" i="4"/>
  <c r="X30" i="4"/>
  <c r="X29" i="4"/>
  <c r="X28" i="4"/>
  <c r="X27" i="4"/>
  <c r="X26" i="4"/>
  <c r="X25" i="4"/>
  <c r="X24" i="4"/>
  <c r="AU30" i="5"/>
  <c r="X56" i="4"/>
  <c r="X52" i="4"/>
  <c r="W34" i="4"/>
  <c r="W30" i="4"/>
  <c r="W26" i="4"/>
  <c r="X23" i="4"/>
  <c r="X22" i="4"/>
  <c r="X21" i="4"/>
  <c r="X20" i="4"/>
  <c r="X19" i="4"/>
  <c r="X18" i="4"/>
  <c r="X17" i="4"/>
  <c r="X16" i="4"/>
  <c r="W27" i="4"/>
  <c r="W23" i="4"/>
  <c r="W22" i="4"/>
  <c r="W21" i="4"/>
  <c r="AR25" i="5"/>
  <c r="X50" i="4"/>
  <c r="X48" i="4"/>
  <c r="X46" i="4"/>
  <c r="W35" i="4"/>
  <c r="W31" i="4"/>
  <c r="W58" i="4"/>
  <c r="W49" i="4"/>
  <c r="W47" i="4"/>
  <c r="W46" i="4"/>
  <c r="X45" i="4"/>
  <c r="W32" i="4"/>
  <c r="W28" i="4"/>
  <c r="W24" i="4"/>
  <c r="W45" i="4"/>
  <c r="X44" i="4"/>
  <c r="W38" i="4"/>
  <c r="W57" i="4"/>
  <c r="W33" i="4"/>
  <c r="W29" i="4"/>
  <c r="W25" i="4"/>
  <c r="BM80" i="5"/>
  <c r="BM77" i="5"/>
  <c r="BM78" i="5"/>
  <c r="BM79" i="5"/>
  <c r="BM73" i="5"/>
  <c r="BM74" i="5"/>
  <c r="BM75" i="5"/>
  <c r="BM72" i="5"/>
  <c r="BM69" i="5"/>
  <c r="BM65" i="5"/>
  <c r="BM71" i="5"/>
  <c r="BM70" i="5"/>
  <c r="BM76" i="5"/>
  <c r="BM64" i="5"/>
  <c r="BM60" i="5"/>
  <c r="BM68" i="5"/>
  <c r="BM61" i="5"/>
  <c r="BM67" i="5"/>
  <c r="BM62" i="5"/>
  <c r="BM57" i="5"/>
  <c r="BM59" i="5"/>
  <c r="BM50" i="5"/>
  <c r="BM66" i="5"/>
  <c r="BM58" i="5"/>
  <c r="BM56" i="5"/>
  <c r="BO47" i="5"/>
  <c r="BO46" i="5"/>
  <c r="BO45" i="5"/>
  <c r="BO44" i="5"/>
  <c r="BM63" i="5"/>
  <c r="BO43" i="5"/>
  <c r="BM42" i="5"/>
  <c r="BO41" i="5"/>
  <c r="BM40" i="5"/>
  <c r="BO39" i="5"/>
  <c r="BM38" i="5"/>
  <c r="BO37" i="5"/>
  <c r="BM36" i="5"/>
  <c r="BO35" i="5"/>
  <c r="BM34" i="5"/>
  <c r="BO33" i="5"/>
  <c r="BO32" i="5"/>
  <c r="BO31" i="5"/>
  <c r="BM47" i="5"/>
  <c r="BM46" i="5"/>
  <c r="BM45" i="5"/>
  <c r="BM44" i="5"/>
  <c r="BM43" i="5"/>
  <c r="BO42" i="5"/>
  <c r="BM41" i="5"/>
  <c r="BO40" i="5"/>
  <c r="BM39" i="5"/>
  <c r="BO38" i="5"/>
  <c r="BM37" i="5"/>
  <c r="BO36" i="5"/>
  <c r="BM35" i="5"/>
  <c r="BO34" i="5"/>
  <c r="BM33" i="5"/>
  <c r="BM32" i="5"/>
  <c r="BM31" i="5"/>
  <c r="BM30" i="5"/>
  <c r="BO50" i="5"/>
  <c r="BO30" i="5"/>
  <c r="BM29" i="5"/>
  <c r="BM28" i="5"/>
  <c r="AG66" i="4"/>
  <c r="AH65" i="4"/>
  <c r="BL77" i="5" s="1"/>
  <c r="AH68" i="4"/>
  <c r="BL80" i="5" s="1"/>
  <c r="AG65" i="4"/>
  <c r="AH64" i="4"/>
  <c r="BL76" i="5" s="1"/>
  <c r="AG61" i="4"/>
  <c r="AH60" i="4"/>
  <c r="BL72" i="5" s="1"/>
  <c r="BN72" i="5" s="1"/>
  <c r="BO72" i="5" s="1"/>
  <c r="AG57" i="4"/>
  <c r="AH56" i="4"/>
  <c r="BL68" i="5" s="1"/>
  <c r="AG53" i="4"/>
  <c r="AH52" i="4"/>
  <c r="BL64" i="5" s="1"/>
  <c r="BO29" i="5"/>
  <c r="BO28" i="5"/>
  <c r="AG68" i="4"/>
  <c r="AH67" i="4"/>
  <c r="BL79" i="5" s="1"/>
  <c r="BN79" i="5" s="1"/>
  <c r="BO79" i="5" s="1"/>
  <c r="AG64" i="4"/>
  <c r="AG67" i="4"/>
  <c r="AH63" i="4"/>
  <c r="BL75" i="5" s="1"/>
  <c r="BN75" i="5" s="1"/>
  <c r="BO75" i="5" s="1"/>
  <c r="AG58" i="4"/>
  <c r="AG56" i="4"/>
  <c r="AH55" i="4"/>
  <c r="BL67" i="5" s="1"/>
  <c r="AG48" i="4"/>
  <c r="AG63" i="4"/>
  <c r="AH62" i="4"/>
  <c r="BL74" i="5" s="1"/>
  <c r="AH61" i="4"/>
  <c r="BL73" i="5" s="1"/>
  <c r="AG55" i="4"/>
  <c r="AH54" i="4"/>
  <c r="BL66" i="5" s="1"/>
  <c r="AH53" i="4"/>
  <c r="BL65" i="5" s="1"/>
  <c r="BL25" i="5"/>
  <c r="AG62" i="4"/>
  <c r="AG60" i="4"/>
  <c r="AH59" i="4"/>
  <c r="BL71" i="5" s="1"/>
  <c r="AG54" i="4"/>
  <c r="AG52" i="4"/>
  <c r="AH51" i="4"/>
  <c r="BL63" i="5" s="1"/>
  <c r="AG50" i="4"/>
  <c r="AH49" i="4"/>
  <c r="BL61" i="5" s="1"/>
  <c r="AG46" i="4"/>
  <c r="AH45" i="4"/>
  <c r="BL57" i="5" s="1"/>
  <c r="BN57" i="5" s="1"/>
  <c r="BO57" i="5" s="1"/>
  <c r="AH58" i="4"/>
  <c r="BL70" i="5" s="1"/>
  <c r="AG51" i="4"/>
  <c r="AH50" i="4"/>
  <c r="BL62" i="5" s="1"/>
  <c r="BN62" i="5" s="1"/>
  <c r="BO62" i="5" s="1"/>
  <c r="AH48" i="4"/>
  <c r="BL60" i="5" s="1"/>
  <c r="AG44" i="4"/>
  <c r="AG38" i="4"/>
  <c r="BL50" i="5" s="1"/>
  <c r="AH34" i="4"/>
  <c r="BN46" i="5" s="1"/>
  <c r="AG33" i="4"/>
  <c r="BL45" i="5" s="1"/>
  <c r="AH30" i="4"/>
  <c r="BN42" i="5" s="1"/>
  <c r="AG29" i="4"/>
  <c r="BL41" i="5" s="1"/>
  <c r="AH26" i="4"/>
  <c r="BN38" i="5" s="1"/>
  <c r="AG25" i="4"/>
  <c r="BL37" i="5" s="1"/>
  <c r="AH27" i="4"/>
  <c r="BN39" i="5" s="1"/>
  <c r="AG26" i="4"/>
  <c r="BL38" i="5" s="1"/>
  <c r="AH57" i="4"/>
  <c r="BL69" i="5" s="1"/>
  <c r="AG49" i="4"/>
  <c r="AH35" i="4"/>
  <c r="BN47" i="5" s="1"/>
  <c r="AG34" i="4"/>
  <c r="BL46" i="5" s="1"/>
  <c r="AH31" i="4"/>
  <c r="BN43" i="5" s="1"/>
  <c r="AG30" i="4"/>
  <c r="BL42" i="5" s="1"/>
  <c r="AH66" i="4"/>
  <c r="BL78" i="5" s="1"/>
  <c r="AH47" i="4"/>
  <c r="BL59" i="5" s="1"/>
  <c r="AH46" i="4"/>
  <c r="BL58" i="5" s="1"/>
  <c r="AG35" i="4"/>
  <c r="BL47" i="5" s="1"/>
  <c r="AH32" i="4"/>
  <c r="BN44" i="5" s="1"/>
  <c r="AG31" i="4"/>
  <c r="BL43" i="5" s="1"/>
  <c r="AH28" i="4"/>
  <c r="BN40" i="5" s="1"/>
  <c r="AG27" i="4"/>
  <c r="BL39" i="5" s="1"/>
  <c r="AH24" i="4"/>
  <c r="BN36" i="5" s="1"/>
  <c r="AH23" i="4"/>
  <c r="BN35" i="5" s="1"/>
  <c r="AH22" i="4"/>
  <c r="BN34" i="5" s="1"/>
  <c r="AH21" i="4"/>
  <c r="BN33" i="5" s="1"/>
  <c r="AH20" i="4"/>
  <c r="BN32" i="5" s="1"/>
  <c r="AH19" i="4"/>
  <c r="BN31" i="5" s="1"/>
  <c r="AH18" i="4"/>
  <c r="BN30" i="5" s="1"/>
  <c r="AH17" i="4"/>
  <c r="BN29" i="5" s="1"/>
  <c r="AH16" i="4"/>
  <c r="AG47" i="4"/>
  <c r="AG45" i="4"/>
  <c r="AH44" i="4"/>
  <c r="AH38" i="4"/>
  <c r="BN50" i="5" s="1"/>
  <c r="AG59" i="4"/>
  <c r="AH33" i="4"/>
  <c r="BN45" i="5" s="1"/>
  <c r="AG32" i="4"/>
  <c r="BL44" i="5" s="1"/>
  <c r="AH29" i="4"/>
  <c r="BN41" i="5" s="1"/>
  <c r="AG28" i="4"/>
  <c r="BL40" i="5" s="1"/>
  <c r="AH25" i="4"/>
  <c r="BN37" i="5" s="1"/>
  <c r="AG24" i="4"/>
  <c r="BL36" i="5" s="1"/>
  <c r="AG23" i="4"/>
  <c r="BL35" i="5" s="1"/>
  <c r="AG22" i="4"/>
  <c r="BL34" i="5" s="1"/>
  <c r="AG21" i="4"/>
  <c r="BL33" i="5" s="1"/>
  <c r="AG20" i="4"/>
  <c r="BL32" i="5" s="1"/>
  <c r="AG19" i="4"/>
  <c r="BL31" i="5" s="1"/>
  <c r="AG18" i="4"/>
  <c r="BL30" i="5" s="1"/>
  <c r="G28" i="5"/>
  <c r="D36" i="4"/>
  <c r="D40" i="4" s="1"/>
  <c r="E16" i="4" s="1"/>
  <c r="AJ28" i="5"/>
  <c r="AA16" i="4"/>
  <c r="BP28" i="5"/>
  <c r="G29" i="5"/>
  <c r="AA17" i="4"/>
  <c r="AZ29" i="5" s="1"/>
  <c r="G30" i="5"/>
  <c r="AA18" i="4"/>
  <c r="AZ30" i="5" s="1"/>
  <c r="C31" i="5"/>
  <c r="C19" i="4"/>
  <c r="D31" i="5" s="1"/>
  <c r="K19" i="4"/>
  <c r="T31" i="5" s="1"/>
  <c r="W19" i="4"/>
  <c r="G20" i="4"/>
  <c r="AA20" i="4"/>
  <c r="AZ32" i="5" s="1"/>
  <c r="C33" i="5"/>
  <c r="C21" i="4"/>
  <c r="D33" i="5" s="1"/>
  <c r="K21" i="4"/>
  <c r="T33" i="5" s="1"/>
  <c r="G18" i="4"/>
  <c r="BH30" i="5"/>
  <c r="AB31" i="5"/>
  <c r="BH32" i="5"/>
  <c r="BH28" i="5"/>
  <c r="W17" i="4"/>
  <c r="W18" i="4"/>
  <c r="G19" i="4"/>
  <c r="C32" i="5"/>
  <c r="C20" i="4"/>
  <c r="D32" i="5" s="1"/>
  <c r="K20" i="4"/>
  <c r="T32" i="5" s="1"/>
  <c r="W20" i="4"/>
  <c r="L28" i="5"/>
  <c r="P28" i="5"/>
  <c r="W16" i="4"/>
  <c r="M80" i="5"/>
  <c r="M78" i="5"/>
  <c r="M79" i="5"/>
  <c r="M77" i="5"/>
  <c r="M73" i="5"/>
  <c r="M74" i="5"/>
  <c r="M75" i="5"/>
  <c r="M69" i="5"/>
  <c r="M70" i="5"/>
  <c r="M71" i="5"/>
  <c r="M72" i="5"/>
  <c r="M68" i="5"/>
  <c r="M64" i="5"/>
  <c r="M60" i="5"/>
  <c r="M67" i="5"/>
  <c r="M65" i="5"/>
  <c r="M61" i="5"/>
  <c r="M66" i="5"/>
  <c r="M62" i="5"/>
  <c r="M76" i="5"/>
  <c r="M57" i="5"/>
  <c r="M63" i="5"/>
  <c r="M59" i="5"/>
  <c r="M50" i="5"/>
  <c r="O47" i="5"/>
  <c r="O46" i="5"/>
  <c r="O45" i="5"/>
  <c r="O50" i="5"/>
  <c r="M58" i="5"/>
  <c r="M47" i="5"/>
  <c r="M46" i="5"/>
  <c r="M45" i="5"/>
  <c r="O34" i="5"/>
  <c r="O33" i="5"/>
  <c r="O32" i="5"/>
  <c r="O31" i="5"/>
  <c r="O44" i="5"/>
  <c r="M43" i="5"/>
  <c r="O42" i="5"/>
  <c r="M41" i="5"/>
  <c r="O40" i="5"/>
  <c r="M39" i="5"/>
  <c r="O38" i="5"/>
  <c r="M37" i="5"/>
  <c r="O36" i="5"/>
  <c r="M56" i="5"/>
  <c r="M34" i="5"/>
  <c r="M33" i="5"/>
  <c r="M32" i="5"/>
  <c r="M31" i="5"/>
  <c r="M42" i="5"/>
  <c r="M38" i="5"/>
  <c r="M30" i="5"/>
  <c r="M29" i="5"/>
  <c r="M28" i="5"/>
  <c r="AE74" i="4"/>
  <c r="W74" i="4"/>
  <c r="O74" i="4"/>
  <c r="G74" i="4"/>
  <c r="AE73" i="4"/>
  <c r="W73" i="4"/>
  <c r="W75" i="4" s="1"/>
  <c r="O73" i="4"/>
  <c r="O75" i="4" s="1"/>
  <c r="G73" i="4"/>
  <c r="G68" i="4"/>
  <c r="H67" i="4"/>
  <c r="G64" i="4"/>
  <c r="O43" i="5"/>
  <c r="O39" i="5"/>
  <c r="O35" i="5"/>
  <c r="L25" i="5"/>
  <c r="G67" i="4"/>
  <c r="H66" i="4"/>
  <c r="G63" i="4"/>
  <c r="H62" i="4"/>
  <c r="G59" i="4"/>
  <c r="H58" i="4"/>
  <c r="G55" i="4"/>
  <c r="H54" i="4"/>
  <c r="M44" i="5"/>
  <c r="M40" i="5"/>
  <c r="M36" i="5"/>
  <c r="M35" i="5"/>
  <c r="O30" i="5"/>
  <c r="O29" i="5"/>
  <c r="O28" i="5"/>
  <c r="G66" i="4"/>
  <c r="H65" i="4"/>
  <c r="AF73" i="4"/>
  <c r="P73" i="4"/>
  <c r="H64" i="4"/>
  <c r="H63" i="4"/>
  <c r="H61" i="4"/>
  <c r="G56" i="4"/>
  <c r="H55" i="4"/>
  <c r="H53" i="4"/>
  <c r="G50" i="4"/>
  <c r="H49" i="4"/>
  <c r="O41" i="5"/>
  <c r="O37" i="5"/>
  <c r="AF74" i="4"/>
  <c r="P74" i="4"/>
  <c r="G65" i="4"/>
  <c r="G62" i="4"/>
  <c r="G61" i="4"/>
  <c r="H60" i="4"/>
  <c r="G54" i="4"/>
  <c r="G53" i="4"/>
  <c r="X73" i="4"/>
  <c r="H73" i="4"/>
  <c r="H68" i="4"/>
  <c r="G60" i="4"/>
  <c r="H59" i="4"/>
  <c r="H57" i="4"/>
  <c r="G52" i="4"/>
  <c r="H51" i="4"/>
  <c r="G48" i="4"/>
  <c r="H47" i="4"/>
  <c r="G44" i="4"/>
  <c r="L38" i="4"/>
  <c r="H38" i="4"/>
  <c r="H35" i="4"/>
  <c r="H34" i="4"/>
  <c r="H33" i="4"/>
  <c r="H32" i="4"/>
  <c r="H31" i="4"/>
  <c r="H30" i="4"/>
  <c r="H29" i="4"/>
  <c r="H28" i="4"/>
  <c r="H27" i="4"/>
  <c r="H26" i="4"/>
  <c r="H25" i="4"/>
  <c r="H24" i="4"/>
  <c r="G34" i="4"/>
  <c r="G30" i="4"/>
  <c r="G26" i="4"/>
  <c r="H23" i="4"/>
  <c r="H22" i="4"/>
  <c r="H21" i="4"/>
  <c r="H20" i="4"/>
  <c r="H19" i="4"/>
  <c r="H18" i="4"/>
  <c r="H17" i="4"/>
  <c r="H16" i="4"/>
  <c r="G27" i="4"/>
  <c r="G23" i="4"/>
  <c r="G22" i="4"/>
  <c r="G58" i="4"/>
  <c r="H50" i="4"/>
  <c r="H48" i="4"/>
  <c r="H46" i="4"/>
  <c r="G35" i="4"/>
  <c r="G31" i="4"/>
  <c r="X74" i="4"/>
  <c r="G57" i="4"/>
  <c r="H52" i="4"/>
  <c r="G51" i="4"/>
  <c r="G49" i="4"/>
  <c r="G47" i="4"/>
  <c r="G46" i="4"/>
  <c r="H45" i="4"/>
  <c r="G32" i="4"/>
  <c r="G28" i="4"/>
  <c r="G24" i="4"/>
  <c r="H74" i="4"/>
  <c r="G45" i="4"/>
  <c r="H44" i="4"/>
  <c r="G38" i="4"/>
  <c r="H56" i="4"/>
  <c r="G33" i="4"/>
  <c r="G29" i="4"/>
  <c r="G25" i="4"/>
  <c r="AG80" i="5"/>
  <c r="AG77" i="5"/>
  <c r="AG78" i="5"/>
  <c r="AG79" i="5"/>
  <c r="AG73" i="5"/>
  <c r="AG74" i="5"/>
  <c r="AG75" i="5"/>
  <c r="AG72" i="5"/>
  <c r="AG69" i="5"/>
  <c r="AG71" i="5"/>
  <c r="AG70" i="5"/>
  <c r="AG76" i="5"/>
  <c r="AG64" i="5"/>
  <c r="AG60" i="5"/>
  <c r="AG68" i="5"/>
  <c r="AG65" i="5"/>
  <c r="AG61" i="5"/>
  <c r="AG67" i="5"/>
  <c r="AG62" i="5"/>
  <c r="AG57" i="5"/>
  <c r="AG59" i="5"/>
  <c r="AG50" i="5"/>
  <c r="AG58" i="5"/>
  <c r="AG56" i="5"/>
  <c r="AI47" i="5"/>
  <c r="AI46" i="5"/>
  <c r="AI45" i="5"/>
  <c r="AG63" i="5"/>
  <c r="AG66" i="5"/>
  <c r="AG44" i="5"/>
  <c r="AI43" i="5"/>
  <c r="AG42" i="5"/>
  <c r="AI41" i="5"/>
  <c r="AG40" i="5"/>
  <c r="AI39" i="5"/>
  <c r="AG38" i="5"/>
  <c r="AI37" i="5"/>
  <c r="AG36" i="5"/>
  <c r="AI35" i="5"/>
  <c r="AI34" i="5"/>
  <c r="AI33" i="5"/>
  <c r="AI32" i="5"/>
  <c r="AI31" i="5"/>
  <c r="AI50" i="5"/>
  <c r="AG47" i="5"/>
  <c r="AG46" i="5"/>
  <c r="AG45" i="5"/>
  <c r="AI44" i="5"/>
  <c r="AG43" i="5"/>
  <c r="AI42" i="5"/>
  <c r="AG41" i="5"/>
  <c r="AI40" i="5"/>
  <c r="AG39" i="5"/>
  <c r="AI38" i="5"/>
  <c r="AG37" i="5"/>
  <c r="AI36" i="5"/>
  <c r="AG35" i="5"/>
  <c r="AG34" i="5"/>
  <c r="AG33" i="5"/>
  <c r="AG32" i="5"/>
  <c r="AG31" i="5"/>
  <c r="AG30" i="5"/>
  <c r="AG29" i="5"/>
  <c r="AG28" i="5"/>
  <c r="Q66" i="4"/>
  <c r="R65" i="4"/>
  <c r="AF77" i="5" s="1"/>
  <c r="AH77" i="5" s="1"/>
  <c r="AI77" i="5" s="1"/>
  <c r="AF25" i="5"/>
  <c r="R68" i="4"/>
  <c r="AF80" i="5" s="1"/>
  <c r="Q65" i="4"/>
  <c r="R64" i="4"/>
  <c r="AF76" i="5" s="1"/>
  <c r="Q61" i="4"/>
  <c r="R60" i="4"/>
  <c r="AF72" i="5" s="1"/>
  <c r="AH72" i="5" s="1"/>
  <c r="AI72" i="5" s="1"/>
  <c r="Q57" i="4"/>
  <c r="R56" i="4"/>
  <c r="AF68" i="5" s="1"/>
  <c r="Q53" i="4"/>
  <c r="R52" i="4"/>
  <c r="AF64" i="5" s="1"/>
  <c r="AI30" i="5"/>
  <c r="AI29" i="5"/>
  <c r="AI28" i="5"/>
  <c r="Q68" i="4"/>
  <c r="R67" i="4"/>
  <c r="AF79" i="5" s="1"/>
  <c r="Q64" i="4"/>
  <c r="Q67" i="4"/>
  <c r="R63" i="4"/>
  <c r="AF75" i="5" s="1"/>
  <c r="Q58" i="4"/>
  <c r="Q56" i="4"/>
  <c r="R55" i="4"/>
  <c r="AF67" i="5" s="1"/>
  <c r="Q48" i="4"/>
  <c r="Q63" i="4"/>
  <c r="R62" i="4"/>
  <c r="AF74" i="5" s="1"/>
  <c r="AH74" i="5" s="1"/>
  <c r="AI74" i="5" s="1"/>
  <c r="R61" i="4"/>
  <c r="AF73" i="5" s="1"/>
  <c r="Q55" i="4"/>
  <c r="R54" i="4"/>
  <c r="AF66" i="5" s="1"/>
  <c r="R53" i="4"/>
  <c r="AF65" i="5" s="1"/>
  <c r="Q62" i="4"/>
  <c r="Q60" i="4"/>
  <c r="R59" i="4"/>
  <c r="AF71" i="5" s="1"/>
  <c r="Q54" i="4"/>
  <c r="Q52" i="4"/>
  <c r="R51" i="4"/>
  <c r="AF63" i="5" s="1"/>
  <c r="Q50" i="4"/>
  <c r="R49" i="4"/>
  <c r="AF61" i="5" s="1"/>
  <c r="Q46" i="4"/>
  <c r="R45" i="4"/>
  <c r="AF57" i="5" s="1"/>
  <c r="R57" i="4"/>
  <c r="AF69" i="5" s="1"/>
  <c r="AH69" i="5" s="1"/>
  <c r="AI69" i="5" s="1"/>
  <c r="R50" i="4"/>
  <c r="AF62" i="5" s="1"/>
  <c r="R48" i="4"/>
  <c r="AF60" i="5" s="1"/>
  <c r="Q44" i="4"/>
  <c r="Q38" i="4"/>
  <c r="AF50" i="5" s="1"/>
  <c r="R34" i="4"/>
  <c r="AH46" i="5" s="1"/>
  <c r="Q33" i="4"/>
  <c r="AF45" i="5" s="1"/>
  <c r="R30" i="4"/>
  <c r="AH42" i="5" s="1"/>
  <c r="Q29" i="4"/>
  <c r="AF41" i="5" s="1"/>
  <c r="R26" i="4"/>
  <c r="AH38" i="5" s="1"/>
  <c r="Q25" i="4"/>
  <c r="AF37" i="5" s="1"/>
  <c r="R27" i="4"/>
  <c r="AH39" i="5" s="1"/>
  <c r="Q26" i="4"/>
  <c r="AF38" i="5" s="1"/>
  <c r="Q49" i="4"/>
  <c r="R35" i="4"/>
  <c r="AH47" i="5" s="1"/>
  <c r="Q34" i="4"/>
  <c r="AF46" i="5" s="1"/>
  <c r="R31" i="4"/>
  <c r="AH43" i="5" s="1"/>
  <c r="Q30" i="4"/>
  <c r="AF42" i="5" s="1"/>
  <c r="Q59" i="4"/>
  <c r="Q51" i="4"/>
  <c r="R47" i="4"/>
  <c r="AF59" i="5" s="1"/>
  <c r="AH59" i="5" s="1"/>
  <c r="AI59" i="5" s="1"/>
  <c r="R46" i="4"/>
  <c r="AF58" i="5" s="1"/>
  <c r="Q35" i="4"/>
  <c r="AF47" i="5" s="1"/>
  <c r="R32" i="4"/>
  <c r="AH44" i="5" s="1"/>
  <c r="Q31" i="4"/>
  <c r="AF43" i="5" s="1"/>
  <c r="R28" i="4"/>
  <c r="AH40" i="5" s="1"/>
  <c r="Q27" i="4"/>
  <c r="AF39" i="5" s="1"/>
  <c r="R24" i="4"/>
  <c r="AH36" i="5" s="1"/>
  <c r="R23" i="4"/>
  <c r="AH35" i="5" s="1"/>
  <c r="R22" i="4"/>
  <c r="AH34" i="5" s="1"/>
  <c r="R21" i="4"/>
  <c r="AH33" i="5" s="1"/>
  <c r="R20" i="4"/>
  <c r="AH32" i="5" s="1"/>
  <c r="R19" i="4"/>
  <c r="AH31" i="5" s="1"/>
  <c r="R18" i="4"/>
  <c r="AH30" i="5" s="1"/>
  <c r="R17" i="4"/>
  <c r="AH29" i="5" s="1"/>
  <c r="R16" i="4"/>
  <c r="R66" i="4"/>
  <c r="AF78" i="5" s="1"/>
  <c r="Q47" i="4"/>
  <c r="Q45" i="4"/>
  <c r="R44" i="4"/>
  <c r="R38" i="4"/>
  <c r="AH50" i="5" s="1"/>
  <c r="Q23" i="4"/>
  <c r="AF35" i="5" s="1"/>
  <c r="Q22" i="4"/>
  <c r="AF34" i="5" s="1"/>
  <c r="Q21" i="4"/>
  <c r="AF33" i="5" s="1"/>
  <c r="Q20" i="4"/>
  <c r="AF32" i="5" s="1"/>
  <c r="Q19" i="4"/>
  <c r="AF31" i="5" s="1"/>
  <c r="R58" i="4"/>
  <c r="AF70" i="5" s="1"/>
  <c r="AH70" i="5" s="1"/>
  <c r="AI70" i="5" s="1"/>
  <c r="R33" i="4"/>
  <c r="AH45" i="5" s="1"/>
  <c r="Q32" i="4"/>
  <c r="AF44" i="5" s="1"/>
  <c r="R29" i="4"/>
  <c r="AH41" i="5" s="1"/>
  <c r="Q28" i="4"/>
  <c r="AF40" i="5" s="1"/>
  <c r="R25" i="4"/>
  <c r="AH37" i="5" s="1"/>
  <c r="Q24" i="4"/>
  <c r="AF36" i="5" s="1"/>
  <c r="BA80" i="5"/>
  <c r="BA77" i="5"/>
  <c r="BA78" i="5"/>
  <c r="BA79" i="5"/>
  <c r="BA73" i="5"/>
  <c r="BA74" i="5"/>
  <c r="BA75" i="5"/>
  <c r="BA69" i="5"/>
  <c r="BA65" i="5"/>
  <c r="BA76" i="5"/>
  <c r="BA72" i="5"/>
  <c r="BA70" i="5"/>
  <c r="BA71" i="5"/>
  <c r="BA66" i="5"/>
  <c r="BA64" i="5"/>
  <c r="BA60" i="5"/>
  <c r="BA61" i="5"/>
  <c r="BA68" i="5"/>
  <c r="BA62" i="5"/>
  <c r="BA67" i="5"/>
  <c r="BA63" i="5"/>
  <c r="BA57" i="5"/>
  <c r="BA59" i="5"/>
  <c r="BA50" i="5"/>
  <c r="BC50" i="5"/>
  <c r="BC47" i="5"/>
  <c r="BC46" i="5"/>
  <c r="BC45" i="5"/>
  <c r="BC44" i="5"/>
  <c r="BA47" i="5"/>
  <c r="BA46" i="5"/>
  <c r="BA45" i="5"/>
  <c r="BA44" i="5"/>
  <c r="BC34" i="5"/>
  <c r="BC33" i="5"/>
  <c r="BC32" i="5"/>
  <c r="BC31" i="5"/>
  <c r="BA56" i="5"/>
  <c r="BC43" i="5"/>
  <c r="BA42" i="5"/>
  <c r="BC41" i="5"/>
  <c r="BA40" i="5"/>
  <c r="BC39" i="5"/>
  <c r="BA38" i="5"/>
  <c r="BC37" i="5"/>
  <c r="BA36" i="5"/>
  <c r="BA34" i="5"/>
  <c r="BA33" i="5"/>
  <c r="BA32" i="5"/>
  <c r="BA31" i="5"/>
  <c r="BA30" i="5"/>
  <c r="BC42" i="5"/>
  <c r="BA41" i="5"/>
  <c r="BC38" i="5"/>
  <c r="BA37" i="5"/>
  <c r="BA29" i="5"/>
  <c r="BA28" i="5"/>
  <c r="AA68" i="4"/>
  <c r="AB67" i="4"/>
  <c r="AZ79" i="5" s="1"/>
  <c r="AA64" i="4"/>
  <c r="BA58" i="5"/>
  <c r="BC30" i="5"/>
  <c r="AZ25" i="5"/>
  <c r="AA67" i="4"/>
  <c r="AB66" i="4"/>
  <c r="AZ78" i="5" s="1"/>
  <c r="AA63" i="4"/>
  <c r="AB62" i="4"/>
  <c r="AZ74" i="5" s="1"/>
  <c r="AA59" i="4"/>
  <c r="AB58" i="4"/>
  <c r="AZ70" i="5" s="1"/>
  <c r="AA55" i="4"/>
  <c r="AB54" i="4"/>
  <c r="AZ66" i="5" s="1"/>
  <c r="AA51" i="4"/>
  <c r="BA43" i="5"/>
  <c r="BC40" i="5"/>
  <c r="BA39" i="5"/>
  <c r="BC36" i="5"/>
  <c r="BC35" i="5"/>
  <c r="BC29" i="5"/>
  <c r="BC28" i="5"/>
  <c r="AA66" i="4"/>
  <c r="AB65" i="4"/>
  <c r="AZ77" i="5" s="1"/>
  <c r="AA65" i="4"/>
  <c r="AA58" i="4"/>
  <c r="AA57" i="4"/>
  <c r="AB56" i="4"/>
  <c r="AZ68" i="5" s="1"/>
  <c r="AA50" i="4"/>
  <c r="AB49" i="4"/>
  <c r="AZ61" i="5" s="1"/>
  <c r="AB68" i="4"/>
  <c r="AZ80" i="5" s="1"/>
  <c r="AB63" i="4"/>
  <c r="AZ75" i="5" s="1"/>
  <c r="AB61" i="4"/>
  <c r="AZ73" i="5" s="1"/>
  <c r="AA56" i="4"/>
  <c r="AB55" i="4"/>
  <c r="AZ67" i="5" s="1"/>
  <c r="AB53" i="4"/>
  <c r="AZ65" i="5" s="1"/>
  <c r="BB65" i="5" s="1"/>
  <c r="BC65" i="5" s="1"/>
  <c r="AA62" i="4"/>
  <c r="AA61" i="4"/>
  <c r="AB60" i="4"/>
  <c r="AZ72" i="5" s="1"/>
  <c r="AA54" i="4"/>
  <c r="AA53" i="4"/>
  <c r="AB52" i="4"/>
  <c r="AZ64" i="5" s="1"/>
  <c r="BB64" i="5" s="1"/>
  <c r="BC64" i="5" s="1"/>
  <c r="AA48" i="4"/>
  <c r="AB47" i="4"/>
  <c r="AZ59" i="5" s="1"/>
  <c r="AA44" i="4"/>
  <c r="AB38" i="4"/>
  <c r="BB50" i="5" s="1"/>
  <c r="AB35" i="4"/>
  <c r="BB47" i="5" s="1"/>
  <c r="AB34" i="4"/>
  <c r="BB46" i="5" s="1"/>
  <c r="AB33" i="4"/>
  <c r="BB45" i="5" s="1"/>
  <c r="AB32" i="4"/>
  <c r="BB44" i="5" s="1"/>
  <c r="AB31" i="4"/>
  <c r="BB43" i="5" s="1"/>
  <c r="AB30" i="4"/>
  <c r="BB42" i="5" s="1"/>
  <c r="AB29" i="4"/>
  <c r="BB41" i="5" s="1"/>
  <c r="AB28" i="4"/>
  <c r="BB40" i="5" s="1"/>
  <c r="AB27" i="4"/>
  <c r="BB39" i="5" s="1"/>
  <c r="AB26" i="4"/>
  <c r="BB38" i="5" s="1"/>
  <c r="AB25" i="4"/>
  <c r="BB37" i="5" s="1"/>
  <c r="AB24" i="4"/>
  <c r="BB36" i="5" s="1"/>
  <c r="BA35" i="5"/>
  <c r="AB64" i="4"/>
  <c r="AZ76" i="5" s="1"/>
  <c r="AB59" i="4"/>
  <c r="AZ71" i="5" s="1"/>
  <c r="AA49" i="4"/>
  <c r="AA45" i="4"/>
  <c r="AB44" i="4"/>
  <c r="AA38" i="4"/>
  <c r="AZ50" i="5" s="1"/>
  <c r="AA33" i="4"/>
  <c r="AZ45" i="5" s="1"/>
  <c r="AA29" i="4"/>
  <c r="AZ41" i="5" s="1"/>
  <c r="AA25" i="4"/>
  <c r="AZ37" i="5" s="1"/>
  <c r="AB23" i="4"/>
  <c r="BB35" i="5" s="1"/>
  <c r="AB22" i="4"/>
  <c r="BB34" i="5" s="1"/>
  <c r="AB21" i="4"/>
  <c r="BB33" i="5" s="1"/>
  <c r="AB20" i="4"/>
  <c r="BB32" i="5" s="1"/>
  <c r="AB19" i="4"/>
  <c r="BB31" i="5" s="1"/>
  <c r="AB18" i="4"/>
  <c r="BB30" i="5" s="1"/>
  <c r="AB17" i="4"/>
  <c r="BB29" i="5" s="1"/>
  <c r="AB16" i="4"/>
  <c r="AA26" i="4"/>
  <c r="AZ38" i="5" s="1"/>
  <c r="AA23" i="4"/>
  <c r="AZ35" i="5" s="1"/>
  <c r="AA22" i="4"/>
  <c r="AZ34" i="5" s="1"/>
  <c r="AA21" i="4"/>
  <c r="AZ33" i="5" s="1"/>
  <c r="AA34" i="4"/>
  <c r="AZ46" i="5" s="1"/>
  <c r="AA30" i="4"/>
  <c r="AZ42" i="5" s="1"/>
  <c r="AB57" i="4"/>
  <c r="AZ69" i="5" s="1"/>
  <c r="BB69" i="5" s="1"/>
  <c r="BC69" i="5" s="1"/>
  <c r="AB51" i="4"/>
  <c r="AZ63" i="5" s="1"/>
  <c r="BB63" i="5" s="1"/>
  <c r="BC63" i="5" s="1"/>
  <c r="AB46" i="4"/>
  <c r="AZ58" i="5" s="1"/>
  <c r="AA35" i="4"/>
  <c r="AZ47" i="5" s="1"/>
  <c r="AA31" i="4"/>
  <c r="AZ43" i="5" s="1"/>
  <c r="AA27" i="4"/>
  <c r="AZ39" i="5" s="1"/>
  <c r="AB50" i="4"/>
  <c r="AZ62" i="5" s="1"/>
  <c r="AB48" i="4"/>
  <c r="AZ60" i="5" s="1"/>
  <c r="AA47" i="4"/>
  <c r="AA46" i="4"/>
  <c r="AB45" i="4"/>
  <c r="AZ57" i="5" s="1"/>
  <c r="BB57" i="5" s="1"/>
  <c r="BC57" i="5" s="1"/>
  <c r="AA60" i="4"/>
  <c r="AA52" i="4"/>
  <c r="AA32" i="4"/>
  <c r="AZ44" i="5" s="1"/>
  <c r="AA28" i="4"/>
  <c r="AZ40" i="5" s="1"/>
  <c r="AA24" i="4"/>
  <c r="AZ36" i="5" s="1"/>
  <c r="C28" i="5"/>
  <c r="C16" i="4"/>
  <c r="B36" i="4"/>
  <c r="B40" i="4" s="1"/>
  <c r="K16" i="4"/>
  <c r="Q16" i="4"/>
  <c r="AV28" i="5"/>
  <c r="AG16" i="4"/>
  <c r="AK16" i="4" s="1"/>
  <c r="C29" i="5"/>
  <c r="C17" i="4"/>
  <c r="D29" i="5" s="1"/>
  <c r="K17" i="4"/>
  <c r="T29" i="5" s="1"/>
  <c r="Q17" i="4"/>
  <c r="AF29" i="5" s="1"/>
  <c r="AG17" i="4"/>
  <c r="BL29" i="5" s="1"/>
  <c r="C30" i="5"/>
  <c r="C18" i="4"/>
  <c r="D30" i="5" s="1"/>
  <c r="K18" i="4"/>
  <c r="T30" i="5" s="1"/>
  <c r="Q18" i="4"/>
  <c r="AF30" i="5" s="1"/>
  <c r="BH31" i="5"/>
  <c r="AK19" i="4"/>
  <c r="BT31" i="5" s="1"/>
  <c r="AB32" i="5"/>
  <c r="AK21" i="4"/>
  <c r="BT33" i="5" s="1"/>
  <c r="AK22" i="4"/>
  <c r="BT34" i="5" s="1"/>
  <c r="AK23" i="4"/>
  <c r="BT35" i="5" s="1"/>
  <c r="C38" i="5"/>
  <c r="C26" i="4"/>
  <c r="D38" i="5" s="1"/>
  <c r="AK27" i="4"/>
  <c r="BT39" i="5" s="1"/>
  <c r="C42" i="5"/>
  <c r="C30" i="4"/>
  <c r="D42" i="5" s="1"/>
  <c r="AE31" i="4"/>
  <c r="C46" i="5"/>
  <c r="C34" i="4"/>
  <c r="D46" i="5" s="1"/>
  <c r="I34" i="4"/>
  <c r="P46" i="5" s="1"/>
  <c r="S34" i="4"/>
  <c r="AJ46" i="5" s="1"/>
  <c r="J35" i="4"/>
  <c r="R47" i="5" s="1"/>
  <c r="E64" i="5"/>
  <c r="E52" i="4"/>
  <c r="J53" i="4"/>
  <c r="P65" i="5" s="1"/>
  <c r="AE53" i="4"/>
  <c r="E66" i="5"/>
  <c r="E54" i="4"/>
  <c r="E72" i="5"/>
  <c r="E60" i="4"/>
  <c r="T61" i="4"/>
  <c r="AJ73" i="5" s="1"/>
  <c r="AE35" i="4"/>
  <c r="AF46" i="4"/>
  <c r="T48" i="4"/>
  <c r="AJ60" i="5" s="1"/>
  <c r="E61" i="5"/>
  <c r="E49" i="4"/>
  <c r="T50" i="4"/>
  <c r="AJ62" i="5" s="1"/>
  <c r="E63" i="5"/>
  <c r="E51" i="4"/>
  <c r="AE65" i="4"/>
  <c r="E79" i="5"/>
  <c r="E67" i="4"/>
  <c r="AF25" i="2"/>
  <c r="AE25" i="2"/>
  <c r="F43" i="5"/>
  <c r="F41" i="5"/>
  <c r="F39" i="5"/>
  <c r="F37" i="5"/>
  <c r="F44" i="5"/>
  <c r="F40" i="5"/>
  <c r="F36" i="5"/>
  <c r="F35" i="5"/>
  <c r="F42" i="5"/>
  <c r="F38" i="5"/>
  <c r="F19" i="5"/>
  <c r="F31" i="5"/>
  <c r="E65" i="4"/>
  <c r="E57" i="4"/>
  <c r="E63" i="4"/>
  <c r="E55" i="4"/>
  <c r="E66" i="4"/>
  <c r="E61" i="4"/>
  <c r="E53" i="4"/>
  <c r="AC80" i="5"/>
  <c r="AC77" i="5"/>
  <c r="AC78" i="5"/>
  <c r="AC79" i="5"/>
  <c r="AC73" i="5"/>
  <c r="AC74" i="5"/>
  <c r="AC75" i="5"/>
  <c r="AC71" i="5"/>
  <c r="AC69" i="5"/>
  <c r="AC70" i="5"/>
  <c r="AC68" i="5"/>
  <c r="AC64" i="5"/>
  <c r="AC60" i="5"/>
  <c r="AC72" i="5"/>
  <c r="AC67" i="5"/>
  <c r="AC65" i="5"/>
  <c r="AC61" i="5"/>
  <c r="AC76" i="5"/>
  <c r="AC66" i="5"/>
  <c r="AC62" i="5"/>
  <c r="AC57" i="5"/>
  <c r="AC63" i="5"/>
  <c r="AC59" i="5"/>
  <c r="AC50" i="5"/>
  <c r="AE47" i="5"/>
  <c r="AE46" i="5"/>
  <c r="AE45" i="5"/>
  <c r="AE50" i="5"/>
  <c r="AC56" i="5"/>
  <c r="AC47" i="5"/>
  <c r="AC46" i="5"/>
  <c r="AC45" i="5"/>
  <c r="AE34" i="5"/>
  <c r="AE33" i="5"/>
  <c r="AE32" i="5"/>
  <c r="AE31" i="5"/>
  <c r="AE44" i="5"/>
  <c r="AC43" i="5"/>
  <c r="AE42" i="5"/>
  <c r="AC41" i="5"/>
  <c r="AE40" i="5"/>
  <c r="AC39" i="5"/>
  <c r="AE38" i="5"/>
  <c r="AC37" i="5"/>
  <c r="AE36" i="5"/>
  <c r="AC58" i="5"/>
  <c r="AC34" i="5"/>
  <c r="AC33" i="5"/>
  <c r="AC32" i="5"/>
  <c r="AC31" i="5"/>
  <c r="AE41" i="5"/>
  <c r="AE37" i="5"/>
  <c r="AC35" i="5"/>
  <c r="AC30" i="5"/>
  <c r="AC29" i="5"/>
  <c r="AC28" i="5"/>
  <c r="O68" i="4"/>
  <c r="P67" i="4"/>
  <c r="O64" i="4"/>
  <c r="AC42" i="5"/>
  <c r="AC38" i="5"/>
  <c r="O67" i="4"/>
  <c r="P66" i="4"/>
  <c r="O63" i="4"/>
  <c r="P62" i="4"/>
  <c r="O59" i="4"/>
  <c r="P58" i="4"/>
  <c r="O55" i="4"/>
  <c r="P54" i="4"/>
  <c r="O51" i="4"/>
  <c r="AE43" i="5"/>
  <c r="AE39" i="5"/>
  <c r="AE30" i="5"/>
  <c r="AE29" i="5"/>
  <c r="AE28" i="5"/>
  <c r="AB25" i="5"/>
  <c r="O66" i="4"/>
  <c r="P65" i="4"/>
  <c r="P68" i="4"/>
  <c r="O60" i="4"/>
  <c r="P59" i="4"/>
  <c r="P57" i="4"/>
  <c r="O52" i="4"/>
  <c r="P51" i="4"/>
  <c r="O50" i="4"/>
  <c r="P49" i="4"/>
  <c r="AE35" i="5"/>
  <c r="O58" i="4"/>
  <c r="O57" i="4"/>
  <c r="P56" i="4"/>
  <c r="AC44" i="5"/>
  <c r="AC40" i="5"/>
  <c r="AC36" i="5"/>
  <c r="P64" i="4"/>
  <c r="P63" i="4"/>
  <c r="P61" i="4"/>
  <c r="O56" i="4"/>
  <c r="P55" i="4"/>
  <c r="P53" i="4"/>
  <c r="O48" i="4"/>
  <c r="P47" i="4"/>
  <c r="O44" i="4"/>
  <c r="P38" i="4"/>
  <c r="P35" i="4"/>
  <c r="P34" i="4"/>
  <c r="P33" i="4"/>
  <c r="P32" i="4"/>
  <c r="P31" i="4"/>
  <c r="P30" i="4"/>
  <c r="P29" i="4"/>
  <c r="P28" i="4"/>
  <c r="P27" i="4"/>
  <c r="P26" i="4"/>
  <c r="P25" i="4"/>
  <c r="P24" i="4"/>
  <c r="AW80" i="5"/>
  <c r="AW77" i="5"/>
  <c r="AW78" i="5"/>
  <c r="AW79" i="5"/>
  <c r="AW73" i="5"/>
  <c r="AW74" i="5"/>
  <c r="AW75" i="5"/>
  <c r="AW72" i="5"/>
  <c r="AW69" i="5"/>
  <c r="AW65" i="5"/>
  <c r="AW71" i="5"/>
  <c r="AW70" i="5"/>
  <c r="AW76" i="5"/>
  <c r="AW64" i="5"/>
  <c r="AW60" i="5"/>
  <c r="AW68" i="5"/>
  <c r="AW61" i="5"/>
  <c r="AW67" i="5"/>
  <c r="AW62" i="5"/>
  <c r="AW57" i="5"/>
  <c r="AW66" i="5"/>
  <c r="AW59" i="5"/>
  <c r="AW50" i="5"/>
  <c r="AW63" i="5"/>
  <c r="AW58" i="5"/>
  <c r="AW56" i="5"/>
  <c r="AY47" i="5"/>
  <c r="AY46" i="5"/>
  <c r="AY45" i="5"/>
  <c r="AY44" i="5"/>
  <c r="AY43" i="5"/>
  <c r="AW42" i="5"/>
  <c r="AY41" i="5"/>
  <c r="AW40" i="5"/>
  <c r="AY39" i="5"/>
  <c r="AW38" i="5"/>
  <c r="AY37" i="5"/>
  <c r="AW36" i="5"/>
  <c r="AY35" i="5"/>
  <c r="AY34" i="5"/>
  <c r="AY33" i="5"/>
  <c r="AY32" i="5"/>
  <c r="AY31" i="5"/>
  <c r="AY50" i="5"/>
  <c r="AW47" i="5"/>
  <c r="AW46" i="5"/>
  <c r="AW45" i="5"/>
  <c r="AW44" i="5"/>
  <c r="AW43" i="5"/>
  <c r="AY42" i="5"/>
  <c r="AW41" i="5"/>
  <c r="AY40" i="5"/>
  <c r="AW39" i="5"/>
  <c r="AY38" i="5"/>
  <c r="AW37" i="5"/>
  <c r="AY36" i="5"/>
  <c r="AW35" i="5"/>
  <c r="AW34" i="5"/>
  <c r="AW33" i="5"/>
  <c r="AW32" i="5"/>
  <c r="AW31" i="5"/>
  <c r="AW30" i="5"/>
  <c r="AY30" i="5"/>
  <c r="AW29" i="5"/>
  <c r="AW28" i="5"/>
  <c r="Y66" i="4"/>
  <c r="Z65" i="4"/>
  <c r="AV77" i="5" s="1"/>
  <c r="Z68" i="4"/>
  <c r="AV80" i="5" s="1"/>
  <c r="Y65" i="4"/>
  <c r="Z64" i="4"/>
  <c r="AV76" i="5" s="1"/>
  <c r="Y61" i="4"/>
  <c r="Z60" i="4"/>
  <c r="AV72" i="5" s="1"/>
  <c r="AX72" i="5" s="1"/>
  <c r="AY72" i="5" s="1"/>
  <c r="Y57" i="4"/>
  <c r="Z56" i="4"/>
  <c r="AV68" i="5" s="1"/>
  <c r="Y53" i="4"/>
  <c r="Z52" i="4"/>
  <c r="AV64" i="5" s="1"/>
  <c r="AY29" i="5"/>
  <c r="AY28" i="5"/>
  <c r="AV25" i="5"/>
  <c r="Y68" i="4"/>
  <c r="Z67" i="4"/>
  <c r="AV79" i="5" s="1"/>
  <c r="Y64" i="4"/>
  <c r="Y62" i="4"/>
  <c r="Y60" i="4"/>
  <c r="Z59" i="4"/>
  <c r="AV71" i="5" s="1"/>
  <c r="Y54" i="4"/>
  <c r="Y52" i="4"/>
  <c r="Z51" i="4"/>
  <c r="AV63" i="5" s="1"/>
  <c r="Y48" i="4"/>
  <c r="Z66" i="4"/>
  <c r="AV78" i="5" s="1"/>
  <c r="Y59" i="4"/>
  <c r="Z58" i="4"/>
  <c r="AV70" i="5" s="1"/>
  <c r="AX70" i="5" s="1"/>
  <c r="AY70" i="5" s="1"/>
  <c r="Z57" i="4"/>
  <c r="AV69" i="5" s="1"/>
  <c r="AX69" i="5" s="1"/>
  <c r="AY69" i="5" s="1"/>
  <c r="Y67" i="4"/>
  <c r="Z63" i="4"/>
  <c r="AV75" i="5" s="1"/>
  <c r="AX75" i="5" s="1"/>
  <c r="AY75" i="5" s="1"/>
  <c r="Y58" i="4"/>
  <c r="Y56" i="4"/>
  <c r="Z55" i="4"/>
  <c r="AV67" i="5" s="1"/>
  <c r="AX67" i="5" s="1"/>
  <c r="AY67" i="5" s="1"/>
  <c r="Y50" i="4"/>
  <c r="Z49" i="4"/>
  <c r="AV61" i="5" s="1"/>
  <c r="Y46" i="4"/>
  <c r="Z45" i="4"/>
  <c r="AV57" i="5" s="1"/>
  <c r="BQ80" i="5"/>
  <c r="BQ77" i="5"/>
  <c r="BQ78" i="5"/>
  <c r="BQ79" i="5"/>
  <c r="BQ73" i="5"/>
  <c r="BQ74" i="5"/>
  <c r="BQ75" i="5"/>
  <c r="BQ69" i="5"/>
  <c r="BQ65" i="5"/>
  <c r="BQ76" i="5"/>
  <c r="BQ72" i="5"/>
  <c r="BQ70" i="5"/>
  <c r="BQ71" i="5"/>
  <c r="BQ66" i="5"/>
  <c r="BQ64" i="5"/>
  <c r="BQ60" i="5"/>
  <c r="BQ61" i="5"/>
  <c r="BQ68" i="5"/>
  <c r="BQ62" i="5"/>
  <c r="BQ63" i="5"/>
  <c r="BQ57" i="5"/>
  <c r="BQ59" i="5"/>
  <c r="BQ50" i="5"/>
  <c r="BS50" i="5"/>
  <c r="BQ67" i="5"/>
  <c r="BR67" i="5" s="1"/>
  <c r="BS67" i="5" s="1"/>
  <c r="BS47" i="5"/>
  <c r="BS46" i="5"/>
  <c r="BS45" i="5"/>
  <c r="BS44" i="5"/>
  <c r="BQ47" i="5"/>
  <c r="BQ46" i="5"/>
  <c r="BQ45" i="5"/>
  <c r="BQ44" i="5"/>
  <c r="BS33" i="5"/>
  <c r="BS32" i="5"/>
  <c r="BS31" i="5"/>
  <c r="BQ58" i="5"/>
  <c r="BS43" i="5"/>
  <c r="BQ42" i="5"/>
  <c r="BS41" i="5"/>
  <c r="BQ40" i="5"/>
  <c r="BS39" i="5"/>
  <c r="BQ38" i="5"/>
  <c r="BS37" i="5"/>
  <c r="BQ36" i="5"/>
  <c r="BQ33" i="5"/>
  <c r="BQ32" i="5"/>
  <c r="BQ31" i="5"/>
  <c r="BQ30" i="5"/>
  <c r="BS35" i="5"/>
  <c r="BS34" i="5"/>
  <c r="BQ29" i="5"/>
  <c r="BQ28" i="5"/>
  <c r="AI68" i="4"/>
  <c r="AJ67" i="4"/>
  <c r="BP79" i="5" s="1"/>
  <c r="AI64" i="4"/>
  <c r="BS42" i="5"/>
  <c r="BQ41" i="5"/>
  <c r="BS38" i="5"/>
  <c r="BQ37" i="5"/>
  <c r="BQ35" i="5"/>
  <c r="BQ34" i="5"/>
  <c r="BS30" i="5"/>
  <c r="AI67" i="4"/>
  <c r="AJ66" i="4"/>
  <c r="BP78" i="5" s="1"/>
  <c r="AI63" i="4"/>
  <c r="AJ62" i="4"/>
  <c r="BP74" i="5" s="1"/>
  <c r="AI59" i="4"/>
  <c r="AJ58" i="4"/>
  <c r="BP70" i="5" s="1"/>
  <c r="AI55" i="4"/>
  <c r="AJ54" i="4"/>
  <c r="BP66" i="5" s="1"/>
  <c r="AI51" i="4"/>
  <c r="BS29" i="5"/>
  <c r="BS28" i="5"/>
  <c r="BP25" i="5"/>
  <c r="AI66" i="4"/>
  <c r="AJ65" i="4"/>
  <c r="BP77" i="5" s="1"/>
  <c r="BS40" i="5"/>
  <c r="BS36" i="5"/>
  <c r="AI62" i="4"/>
  <c r="AI61" i="4"/>
  <c r="AK61" i="4" s="1"/>
  <c r="AJ60" i="4"/>
  <c r="BP72" i="5" s="1"/>
  <c r="AI54" i="4"/>
  <c r="AI53" i="4"/>
  <c r="AJ52" i="4"/>
  <c r="BP64" i="5" s="1"/>
  <c r="AI50" i="4"/>
  <c r="AJ49" i="4"/>
  <c r="BP61" i="5" s="1"/>
  <c r="BQ56" i="5"/>
  <c r="BQ43" i="5"/>
  <c r="BQ39" i="5"/>
  <c r="AJ64" i="4"/>
  <c r="BP76" i="5" s="1"/>
  <c r="AI60" i="4"/>
  <c r="AJ59" i="4"/>
  <c r="BP71" i="5" s="1"/>
  <c r="BR71" i="5" s="1"/>
  <c r="BS71" i="5" s="1"/>
  <c r="AJ57" i="4"/>
  <c r="BP69" i="5" s="1"/>
  <c r="AI65" i="4"/>
  <c r="AI58" i="4"/>
  <c r="AI57" i="4"/>
  <c r="AJ56" i="4"/>
  <c r="BP68" i="5" s="1"/>
  <c r="BR68" i="5" s="1"/>
  <c r="BS68" i="5" s="1"/>
  <c r="AI48" i="4"/>
  <c r="AJ47" i="4"/>
  <c r="BP59" i="5" s="1"/>
  <c r="AI44" i="4"/>
  <c r="AJ38" i="4"/>
  <c r="BR50" i="5" s="1"/>
  <c r="AJ35" i="4"/>
  <c r="BR47" i="5" s="1"/>
  <c r="AJ34" i="4"/>
  <c r="BR46" i="5" s="1"/>
  <c r="AJ33" i="4"/>
  <c r="BR45" i="5" s="1"/>
  <c r="AJ32" i="4"/>
  <c r="BR44" i="5" s="1"/>
  <c r="AJ31" i="4"/>
  <c r="BR43" i="5" s="1"/>
  <c r="AJ30" i="4"/>
  <c r="BR42" i="5" s="1"/>
  <c r="AJ29" i="4"/>
  <c r="BR41" i="5" s="1"/>
  <c r="AJ28" i="4"/>
  <c r="BR40" i="5" s="1"/>
  <c r="AJ27" i="4"/>
  <c r="BR39" i="5" s="1"/>
  <c r="AJ26" i="4"/>
  <c r="BR38" i="5" s="1"/>
  <c r="AJ25" i="4"/>
  <c r="BR37" i="5" s="1"/>
  <c r="AJ24" i="4"/>
  <c r="BR36" i="5" s="1"/>
  <c r="J16" i="4"/>
  <c r="Z16" i="4"/>
  <c r="J17" i="4"/>
  <c r="R29" i="5" s="1"/>
  <c r="Z17" i="4"/>
  <c r="AX29" i="5" s="1"/>
  <c r="J18" i="4"/>
  <c r="R30" i="5" s="1"/>
  <c r="Z18" i="4"/>
  <c r="AX30" i="5" s="1"/>
  <c r="J19" i="4"/>
  <c r="R31" i="5" s="1"/>
  <c r="Z19" i="4"/>
  <c r="AX31" i="5" s="1"/>
  <c r="J20" i="4"/>
  <c r="R32" i="5" s="1"/>
  <c r="Z20" i="4"/>
  <c r="AX32" i="5" s="1"/>
  <c r="J21" i="4"/>
  <c r="R33" i="5" s="1"/>
  <c r="Z21" i="4"/>
  <c r="AX33" i="5" s="1"/>
  <c r="E22" i="4"/>
  <c r="H34" i="5" s="1"/>
  <c r="J22" i="4"/>
  <c r="R34" i="5" s="1"/>
  <c r="Z22" i="4"/>
  <c r="AX34" i="5" s="1"/>
  <c r="J23" i="4"/>
  <c r="R35" i="5" s="1"/>
  <c r="Z23" i="4"/>
  <c r="AX35" i="5" s="1"/>
  <c r="C37" i="5"/>
  <c r="C25" i="4"/>
  <c r="D37" i="5" s="1"/>
  <c r="I25" i="4"/>
  <c r="P37" i="5" s="1"/>
  <c r="S25" i="4"/>
  <c r="AJ37" i="5" s="1"/>
  <c r="Y25" i="4"/>
  <c r="AV37" i="5" s="1"/>
  <c r="AI25" i="4"/>
  <c r="BP37" i="5" s="1"/>
  <c r="J26" i="4"/>
  <c r="R38" i="5" s="1"/>
  <c r="O26" i="4"/>
  <c r="Z26" i="4"/>
  <c r="AX38" i="5" s="1"/>
  <c r="AE26" i="4"/>
  <c r="C41" i="5"/>
  <c r="C29" i="4"/>
  <c r="D41" i="5" s="1"/>
  <c r="I29" i="4"/>
  <c r="P41" i="5" s="1"/>
  <c r="S29" i="4"/>
  <c r="AJ41" i="5" s="1"/>
  <c r="Y29" i="4"/>
  <c r="AV41" i="5" s="1"/>
  <c r="AI29" i="4"/>
  <c r="BP41" i="5" s="1"/>
  <c r="J30" i="4"/>
  <c r="R42" i="5" s="1"/>
  <c r="O30" i="4"/>
  <c r="Z30" i="4"/>
  <c r="AX42" i="5" s="1"/>
  <c r="AE30" i="4"/>
  <c r="C45" i="5"/>
  <c r="C33" i="4"/>
  <c r="D45" i="5" s="1"/>
  <c r="I33" i="4"/>
  <c r="P45" i="5" s="1"/>
  <c r="S33" i="4"/>
  <c r="AJ45" i="5" s="1"/>
  <c r="Y33" i="4"/>
  <c r="AV45" i="5" s="1"/>
  <c r="AI33" i="4"/>
  <c r="BP45" i="5" s="1"/>
  <c r="J34" i="4"/>
  <c r="R46" i="5" s="1"/>
  <c r="O34" i="4"/>
  <c r="Z34" i="4"/>
  <c r="AX46" i="5" s="1"/>
  <c r="AE34" i="4"/>
  <c r="C50" i="5"/>
  <c r="C38" i="4"/>
  <c r="D50" i="5" s="1"/>
  <c r="I38" i="4"/>
  <c r="P50" i="5" s="1"/>
  <c r="S38" i="4"/>
  <c r="AJ50" i="5" s="1"/>
  <c r="Y38" i="4"/>
  <c r="AV50" i="5" s="1"/>
  <c r="AI38" i="4"/>
  <c r="BP50" i="5" s="1"/>
  <c r="I44" i="4"/>
  <c r="T44" i="4"/>
  <c r="Y44" i="4"/>
  <c r="AJ44" i="4"/>
  <c r="S45" i="4"/>
  <c r="AI45" i="4"/>
  <c r="E48" i="4"/>
  <c r="O49" i="4"/>
  <c r="AE49" i="4"/>
  <c r="E50" i="4"/>
  <c r="S52" i="4"/>
  <c r="O53" i="4"/>
  <c r="AJ53" i="4"/>
  <c r="BP65" i="5" s="1"/>
  <c r="J54" i="4"/>
  <c r="P66" i="5" s="1"/>
  <c r="AE54" i="4"/>
  <c r="T55" i="4"/>
  <c r="AJ67" i="5" s="1"/>
  <c r="AI56" i="4"/>
  <c r="AF60" i="4"/>
  <c r="Z61" i="4"/>
  <c r="AV73" i="5" s="1"/>
  <c r="I63" i="4"/>
  <c r="C77" i="5"/>
  <c r="C65" i="4"/>
  <c r="D77" i="5" s="1"/>
  <c r="F29" i="5"/>
  <c r="AE29" i="4"/>
  <c r="C44" i="5"/>
  <c r="C32" i="4"/>
  <c r="D44" i="5" s="1"/>
  <c r="I32" i="4"/>
  <c r="P44" i="5" s="1"/>
  <c r="S32" i="4"/>
  <c r="AJ44" i="5" s="1"/>
  <c r="J33" i="4"/>
  <c r="R45" i="5" s="1"/>
  <c r="AE33" i="4"/>
  <c r="J38" i="4"/>
  <c r="R50" i="5" s="1"/>
  <c r="O38" i="4"/>
  <c r="Z38" i="4"/>
  <c r="AX50" i="5" s="1"/>
  <c r="AE38" i="4"/>
  <c r="E56" i="5"/>
  <c r="D69" i="4"/>
  <c r="E69" i="4" s="1"/>
  <c r="J44" i="4"/>
  <c r="P44" i="4"/>
  <c r="Z44" i="4"/>
  <c r="AF44" i="4"/>
  <c r="I45" i="4"/>
  <c r="O45" i="4"/>
  <c r="T45" i="4"/>
  <c r="AJ57" i="5" s="1"/>
  <c r="Y45" i="4"/>
  <c r="AE45" i="4"/>
  <c r="AJ45" i="4"/>
  <c r="BP57" i="5" s="1"/>
  <c r="S46" i="4"/>
  <c r="AI46" i="4"/>
  <c r="C59" i="5"/>
  <c r="C47" i="4"/>
  <c r="D59" i="5" s="1"/>
  <c r="I47" i="4"/>
  <c r="S47" i="4"/>
  <c r="Y47" i="4"/>
  <c r="AI47" i="4"/>
  <c r="P48" i="4"/>
  <c r="AF48" i="4"/>
  <c r="I49" i="4"/>
  <c r="Y49" i="4"/>
  <c r="P50" i="4"/>
  <c r="AF50" i="4"/>
  <c r="I51" i="4"/>
  <c r="T51" i="4"/>
  <c r="AJ63" i="5" s="1"/>
  <c r="AF52" i="4"/>
  <c r="T53" i="4"/>
  <c r="AJ65" i="5" s="1"/>
  <c r="O54" i="4"/>
  <c r="Y55" i="4"/>
  <c r="C68" i="5"/>
  <c r="C56" i="4"/>
  <c r="D68" i="5" s="1"/>
  <c r="S56" i="4"/>
  <c r="P60" i="4"/>
  <c r="E74" i="5"/>
  <c r="E62" i="4"/>
  <c r="Z62" i="4"/>
  <c r="AV74" i="5" s="1"/>
  <c r="AX74" i="5" s="1"/>
  <c r="AY74" i="5" s="1"/>
  <c r="AJ63" i="4"/>
  <c r="BP75" i="5" s="1"/>
  <c r="T68" i="4"/>
  <c r="AJ80" i="5" s="1"/>
  <c r="C36" i="5"/>
  <c r="C24" i="4"/>
  <c r="D36" i="5" s="1"/>
  <c r="C40" i="5"/>
  <c r="C28" i="4"/>
  <c r="D40" i="5" s="1"/>
  <c r="Q80" i="5"/>
  <c r="Q78" i="5"/>
  <c r="Q79" i="5"/>
  <c r="Q77" i="5"/>
  <c r="Q73" i="5"/>
  <c r="R73" i="5" s="1"/>
  <c r="S73" i="5" s="1"/>
  <c r="Q74" i="5"/>
  <c r="Q75" i="5"/>
  <c r="Q72" i="5"/>
  <c r="Q69" i="5"/>
  <c r="Q70" i="5"/>
  <c r="Q76" i="5"/>
  <c r="Q71" i="5"/>
  <c r="Q64" i="5"/>
  <c r="Q60" i="5"/>
  <c r="Q68" i="5"/>
  <c r="Q65" i="5"/>
  <c r="Q61" i="5"/>
  <c r="Q67" i="5"/>
  <c r="Q62" i="5"/>
  <c r="Q66" i="5"/>
  <c r="Q57" i="5"/>
  <c r="Q59" i="5"/>
  <c r="Q50" i="5"/>
  <c r="Q63" i="5"/>
  <c r="Q58" i="5"/>
  <c r="Q56" i="5"/>
  <c r="S47" i="5"/>
  <c r="S46" i="5"/>
  <c r="S45" i="5"/>
  <c r="Q44" i="5"/>
  <c r="S43" i="5"/>
  <c r="Q42" i="5"/>
  <c r="S41" i="5"/>
  <c r="Q40" i="5"/>
  <c r="S39" i="5"/>
  <c r="Q38" i="5"/>
  <c r="S37" i="5"/>
  <c r="Q36" i="5"/>
  <c r="S35" i="5"/>
  <c r="S34" i="5"/>
  <c r="S33" i="5"/>
  <c r="S32" i="5"/>
  <c r="S31" i="5"/>
  <c r="Q47" i="5"/>
  <c r="Q46" i="5"/>
  <c r="Q45" i="5"/>
  <c r="S44" i="5"/>
  <c r="Q43" i="5"/>
  <c r="S42" i="5"/>
  <c r="Q41" i="5"/>
  <c r="S40" i="5"/>
  <c r="Q39" i="5"/>
  <c r="S38" i="5"/>
  <c r="Q37" i="5"/>
  <c r="S36" i="5"/>
  <c r="Q35" i="5"/>
  <c r="Q34" i="5"/>
  <c r="Q33" i="5"/>
  <c r="Q32" i="5"/>
  <c r="Q31" i="5"/>
  <c r="Q30" i="5"/>
  <c r="Q29" i="5"/>
  <c r="Q28" i="5"/>
  <c r="P25" i="5"/>
  <c r="I66" i="4"/>
  <c r="J65" i="4"/>
  <c r="P77" i="5" s="1"/>
  <c r="AH74" i="4"/>
  <c r="Z74" i="4"/>
  <c r="R74" i="4"/>
  <c r="J74" i="4"/>
  <c r="AH73" i="4"/>
  <c r="Z73" i="4"/>
  <c r="R73" i="4"/>
  <c r="R75" i="4" s="1"/>
  <c r="J73" i="4"/>
  <c r="J68" i="4"/>
  <c r="P80" i="5" s="1"/>
  <c r="I65" i="4"/>
  <c r="J64" i="4"/>
  <c r="P76" i="5" s="1"/>
  <c r="I61" i="4"/>
  <c r="J60" i="4"/>
  <c r="P72" i="5" s="1"/>
  <c r="I57" i="4"/>
  <c r="J56" i="4"/>
  <c r="P68" i="5" s="1"/>
  <c r="I53" i="4"/>
  <c r="J52" i="4"/>
  <c r="P64" i="5" s="1"/>
  <c r="S30" i="5"/>
  <c r="S29" i="5"/>
  <c r="S28" i="5"/>
  <c r="AG74" i="4"/>
  <c r="Y74" i="4"/>
  <c r="Q74" i="4"/>
  <c r="I74" i="4"/>
  <c r="AG73" i="4"/>
  <c r="Y73" i="4"/>
  <c r="Y75" i="4" s="1"/>
  <c r="Q73" i="4"/>
  <c r="I73" i="4"/>
  <c r="I68" i="4"/>
  <c r="J67" i="4"/>
  <c r="P79" i="5" s="1"/>
  <c r="I64" i="4"/>
  <c r="I62" i="4"/>
  <c r="I60" i="4"/>
  <c r="J59" i="4"/>
  <c r="P71" i="5" s="1"/>
  <c r="R71" i="5" s="1"/>
  <c r="S71" i="5" s="1"/>
  <c r="I54" i="4"/>
  <c r="I52" i="4"/>
  <c r="J51" i="4"/>
  <c r="P63" i="5" s="1"/>
  <c r="I48" i="4"/>
  <c r="J66" i="4"/>
  <c r="P78" i="5" s="1"/>
  <c r="I59" i="4"/>
  <c r="J58" i="4"/>
  <c r="P70" i="5" s="1"/>
  <c r="J57" i="4"/>
  <c r="P69" i="5" s="1"/>
  <c r="I67" i="4"/>
  <c r="J63" i="4"/>
  <c r="P75" i="5" s="1"/>
  <c r="I58" i="4"/>
  <c r="I56" i="4"/>
  <c r="J55" i="4"/>
  <c r="P67" i="5" s="1"/>
  <c r="I50" i="4"/>
  <c r="J49" i="4"/>
  <c r="P61" i="5" s="1"/>
  <c r="I46" i="4"/>
  <c r="J45" i="4"/>
  <c r="P57" i="5" s="1"/>
  <c r="R57" i="5" s="1"/>
  <c r="S57" i="5" s="1"/>
  <c r="AK80" i="5"/>
  <c r="AK77" i="5"/>
  <c r="AK78" i="5"/>
  <c r="AK79" i="5"/>
  <c r="AK73" i="5"/>
  <c r="AK74" i="5"/>
  <c r="AK75" i="5"/>
  <c r="AK69" i="5"/>
  <c r="AK65" i="5"/>
  <c r="AK76" i="5"/>
  <c r="AK72" i="5"/>
  <c r="AK70" i="5"/>
  <c r="AK71" i="5"/>
  <c r="AK66" i="5"/>
  <c r="AK64" i="5"/>
  <c r="AK60" i="5"/>
  <c r="AK61" i="5"/>
  <c r="AK68" i="5"/>
  <c r="AK62" i="5"/>
  <c r="AK63" i="5"/>
  <c r="AK57" i="5"/>
  <c r="AK59" i="5"/>
  <c r="AK50" i="5"/>
  <c r="AK67" i="5"/>
  <c r="AM50" i="5"/>
  <c r="AM47" i="5"/>
  <c r="AM46" i="5"/>
  <c r="AM45" i="5"/>
  <c r="AK47" i="5"/>
  <c r="AK46" i="5"/>
  <c r="AK45" i="5"/>
  <c r="AM34" i="5"/>
  <c r="AM33" i="5"/>
  <c r="AM32" i="5"/>
  <c r="AM31" i="5"/>
  <c r="AK58" i="5"/>
  <c r="AK44" i="5"/>
  <c r="AM43" i="5"/>
  <c r="AK42" i="5"/>
  <c r="AM41" i="5"/>
  <c r="AK40" i="5"/>
  <c r="AM39" i="5"/>
  <c r="AK38" i="5"/>
  <c r="AM37" i="5"/>
  <c r="AK36" i="5"/>
  <c r="AK34" i="5"/>
  <c r="AK33" i="5"/>
  <c r="AK32" i="5"/>
  <c r="AK31" i="5"/>
  <c r="AK56" i="5"/>
  <c r="AM35" i="5"/>
  <c r="AK30" i="5"/>
  <c r="AK29" i="5"/>
  <c r="AK28" i="5"/>
  <c r="AJ25" i="5"/>
  <c r="S68" i="4"/>
  <c r="T67" i="4"/>
  <c r="AJ79" i="5" s="1"/>
  <c r="S64" i="4"/>
  <c r="AM44" i="5"/>
  <c r="AK43" i="5"/>
  <c r="AM40" i="5"/>
  <c r="AK39" i="5"/>
  <c r="AM36" i="5"/>
  <c r="AK35" i="5"/>
  <c r="S67" i="4"/>
  <c r="T66" i="4"/>
  <c r="AJ78" i="5" s="1"/>
  <c r="S63" i="4"/>
  <c r="T62" i="4"/>
  <c r="AJ74" i="5" s="1"/>
  <c r="S59" i="4"/>
  <c r="T58" i="4"/>
  <c r="AJ70" i="5" s="1"/>
  <c r="S55" i="4"/>
  <c r="T54" i="4"/>
  <c r="AJ66" i="5" s="1"/>
  <c r="S51" i="4"/>
  <c r="AM30" i="5"/>
  <c r="AM29" i="5"/>
  <c r="AM28" i="5"/>
  <c r="S66" i="4"/>
  <c r="T65" i="4"/>
  <c r="AJ77" i="5" s="1"/>
  <c r="AL77" i="5" s="1"/>
  <c r="AM77" i="5" s="1"/>
  <c r="AK41" i="5"/>
  <c r="AK37" i="5"/>
  <c r="S62" i="4"/>
  <c r="U62" i="4" s="1"/>
  <c r="S61" i="4"/>
  <c r="T60" i="4"/>
  <c r="AJ72" i="5" s="1"/>
  <c r="AL72" i="5" s="1"/>
  <c r="AM72" i="5" s="1"/>
  <c r="S54" i="4"/>
  <c r="S53" i="4"/>
  <c r="T52" i="4"/>
  <c r="AJ64" i="5" s="1"/>
  <c r="S50" i="4"/>
  <c r="T49" i="4"/>
  <c r="AJ61" i="5" s="1"/>
  <c r="T64" i="4"/>
  <c r="AJ76" i="5" s="1"/>
  <c r="S60" i="4"/>
  <c r="T59" i="4"/>
  <c r="AJ71" i="5" s="1"/>
  <c r="T57" i="4"/>
  <c r="AJ69" i="5" s="1"/>
  <c r="AL69" i="5" s="1"/>
  <c r="AM69" i="5" s="1"/>
  <c r="S65" i="4"/>
  <c r="S58" i="4"/>
  <c r="S57" i="4"/>
  <c r="T56" i="4"/>
  <c r="AJ68" i="5" s="1"/>
  <c r="S48" i="4"/>
  <c r="T47" i="4"/>
  <c r="AJ59" i="5" s="1"/>
  <c r="AL59" i="5" s="1"/>
  <c r="AM59" i="5" s="1"/>
  <c r="S44" i="4"/>
  <c r="T38" i="4"/>
  <c r="AL50" i="5" s="1"/>
  <c r="T35" i="4"/>
  <c r="AL47" i="5" s="1"/>
  <c r="T34" i="4"/>
  <c r="AL46" i="5" s="1"/>
  <c r="T33" i="4"/>
  <c r="AL45" i="5" s="1"/>
  <c r="T32" i="4"/>
  <c r="AL44" i="5" s="1"/>
  <c r="T31" i="4"/>
  <c r="AL43" i="5" s="1"/>
  <c r="T30" i="4"/>
  <c r="AL42" i="5" s="1"/>
  <c r="T29" i="4"/>
  <c r="AL41" i="5" s="1"/>
  <c r="T28" i="4"/>
  <c r="AL40" i="5" s="1"/>
  <c r="T27" i="4"/>
  <c r="AL39" i="5" s="1"/>
  <c r="T26" i="4"/>
  <c r="AL38" i="5" s="1"/>
  <c r="T25" i="4"/>
  <c r="AL37" i="5" s="1"/>
  <c r="T24" i="4"/>
  <c r="AL36" i="5" s="1"/>
  <c r="BI80" i="5"/>
  <c r="BI77" i="5"/>
  <c r="BI78" i="5"/>
  <c r="BI79" i="5"/>
  <c r="BI73" i="5"/>
  <c r="BI74" i="5"/>
  <c r="BI75" i="5"/>
  <c r="BI71" i="5"/>
  <c r="BI69" i="5"/>
  <c r="BU69" i="5" s="1"/>
  <c r="BI65" i="5"/>
  <c r="BU65" i="5" s="1"/>
  <c r="BI70" i="5"/>
  <c r="BI76" i="5"/>
  <c r="BI68" i="5"/>
  <c r="BI64" i="5"/>
  <c r="BI60" i="5"/>
  <c r="BI67" i="5"/>
  <c r="BI61" i="5"/>
  <c r="BI66" i="5"/>
  <c r="BI62" i="5"/>
  <c r="BI57" i="5"/>
  <c r="BI63" i="5"/>
  <c r="BI59" i="5"/>
  <c r="BI50" i="5"/>
  <c r="BK47" i="5"/>
  <c r="BK46" i="5"/>
  <c r="BK45" i="5"/>
  <c r="BK44" i="5"/>
  <c r="BK50" i="5"/>
  <c r="BI72" i="5"/>
  <c r="BI56" i="5"/>
  <c r="BI47" i="5"/>
  <c r="BU47" i="5" s="1"/>
  <c r="BI46" i="5"/>
  <c r="BU46" i="5" s="1"/>
  <c r="BI45" i="5"/>
  <c r="BU45" i="5" s="1"/>
  <c r="BI44" i="5"/>
  <c r="BU44" i="5" s="1"/>
  <c r="BK33" i="5"/>
  <c r="BK32" i="5"/>
  <c r="BK31" i="5"/>
  <c r="BI43" i="5"/>
  <c r="BU43" i="5" s="1"/>
  <c r="BK42" i="5"/>
  <c r="BI41" i="5"/>
  <c r="BK40" i="5"/>
  <c r="BI39" i="5"/>
  <c r="BK38" i="5"/>
  <c r="BI37" i="5"/>
  <c r="BU37" i="5" s="1"/>
  <c r="BK36" i="5"/>
  <c r="BI58" i="5"/>
  <c r="BU58" i="5" s="1"/>
  <c r="BI33" i="5"/>
  <c r="BU33" i="5" s="1"/>
  <c r="BI32" i="5"/>
  <c r="BU32" i="5" s="1"/>
  <c r="BI31" i="5"/>
  <c r="BU31" i="5" s="1"/>
  <c r="BI30" i="5"/>
  <c r="BU30" i="5" s="1"/>
  <c r="BK43" i="5"/>
  <c r="BW43" i="5" s="1"/>
  <c r="BK39" i="5"/>
  <c r="BI35" i="5"/>
  <c r="BI34" i="5"/>
  <c r="BI29" i="5"/>
  <c r="BI28" i="5"/>
  <c r="BH25" i="5"/>
  <c r="AE68" i="4"/>
  <c r="AF67" i="4"/>
  <c r="AE64" i="4"/>
  <c r="BI40" i="5"/>
  <c r="BI36" i="5"/>
  <c r="BU36" i="5" s="1"/>
  <c r="AE67" i="4"/>
  <c r="AF66" i="4"/>
  <c r="AE63" i="4"/>
  <c r="AK63" i="4" s="1"/>
  <c r="AF62" i="4"/>
  <c r="AE59" i="4"/>
  <c r="AF58" i="4"/>
  <c r="AE55" i="4"/>
  <c r="AK55" i="4" s="1"/>
  <c r="AF54" i="4"/>
  <c r="AE51" i="4"/>
  <c r="BK41" i="5"/>
  <c r="BK37" i="5"/>
  <c r="BW37" i="5" s="1"/>
  <c r="BK29" i="5"/>
  <c r="BK28" i="5"/>
  <c r="AE66" i="4"/>
  <c r="AF65" i="4"/>
  <c r="BK30" i="5"/>
  <c r="AF68" i="4"/>
  <c r="AE60" i="4"/>
  <c r="AF59" i="4"/>
  <c r="AF57" i="4"/>
  <c r="AE52" i="4"/>
  <c r="AF51" i="4"/>
  <c r="AE50" i="4"/>
  <c r="AK50" i="4" s="1"/>
  <c r="AF49" i="4"/>
  <c r="AE58" i="4"/>
  <c r="AE57" i="4"/>
  <c r="AF56" i="4"/>
  <c r="BI42" i="5"/>
  <c r="BI38" i="5"/>
  <c r="BK35" i="5"/>
  <c r="BK34" i="5"/>
  <c r="AF64" i="4"/>
  <c r="AF63" i="4"/>
  <c r="AF61" i="4"/>
  <c r="AE56" i="4"/>
  <c r="AK56" i="4" s="1"/>
  <c r="AF55" i="4"/>
  <c r="AF53" i="4"/>
  <c r="AE48" i="4"/>
  <c r="AK48" i="4" s="1"/>
  <c r="AF47" i="4"/>
  <c r="AE44" i="4"/>
  <c r="AF38" i="4"/>
  <c r="AF35" i="4"/>
  <c r="AF34" i="4"/>
  <c r="AF33" i="4"/>
  <c r="AF32" i="4"/>
  <c r="AF31" i="4"/>
  <c r="AF30" i="4"/>
  <c r="AF29" i="4"/>
  <c r="AF28" i="4"/>
  <c r="AF27" i="4"/>
  <c r="AF26" i="4"/>
  <c r="AF25" i="4"/>
  <c r="AF24" i="4"/>
  <c r="T16" i="4"/>
  <c r="AF16" i="4"/>
  <c r="T17" i="4"/>
  <c r="AL29" i="5" s="1"/>
  <c r="AF17" i="4"/>
  <c r="T18" i="4"/>
  <c r="AL30" i="5" s="1"/>
  <c r="AF18" i="4"/>
  <c r="T19" i="4"/>
  <c r="AL31" i="5" s="1"/>
  <c r="AF19" i="4"/>
  <c r="T20" i="4"/>
  <c r="AL32" i="5" s="1"/>
  <c r="AF20" i="4"/>
  <c r="T21" i="4"/>
  <c r="AL33" i="5" s="1"/>
  <c r="AF21" i="4"/>
  <c r="C22" i="4"/>
  <c r="D34" i="5" s="1"/>
  <c r="T22" i="4"/>
  <c r="AL34" i="5" s="1"/>
  <c r="AF22" i="4"/>
  <c r="C23" i="4"/>
  <c r="D35" i="5" s="1"/>
  <c r="T23" i="4"/>
  <c r="AL35" i="5" s="1"/>
  <c r="AF23" i="4"/>
  <c r="J24" i="4"/>
  <c r="R36" i="5" s="1"/>
  <c r="AE24" i="4"/>
  <c r="E25" i="4"/>
  <c r="H37" i="5" s="1"/>
  <c r="C39" i="5"/>
  <c r="C27" i="4"/>
  <c r="D39" i="5" s="1"/>
  <c r="I27" i="4"/>
  <c r="P39" i="5" s="1"/>
  <c r="S27" i="4"/>
  <c r="AJ39" i="5" s="1"/>
  <c r="J28" i="4"/>
  <c r="R40" i="5" s="1"/>
  <c r="O28" i="4"/>
  <c r="Z28" i="4"/>
  <c r="AX40" i="5" s="1"/>
  <c r="AE28" i="4"/>
  <c r="C43" i="5"/>
  <c r="C31" i="4"/>
  <c r="D43" i="5" s="1"/>
  <c r="I31" i="4"/>
  <c r="P43" i="5" s="1"/>
  <c r="S31" i="4"/>
  <c r="AJ43" i="5" s="1"/>
  <c r="Y31" i="4"/>
  <c r="AV43" i="5" s="1"/>
  <c r="AI31" i="4"/>
  <c r="BP43" i="5" s="1"/>
  <c r="J32" i="4"/>
  <c r="R44" i="5" s="1"/>
  <c r="O32" i="4"/>
  <c r="Z32" i="4"/>
  <c r="AX44" i="5" s="1"/>
  <c r="AE32" i="4"/>
  <c r="C47" i="5"/>
  <c r="C35" i="4"/>
  <c r="D47" i="5" s="1"/>
  <c r="I35" i="4"/>
  <c r="P47" i="5" s="1"/>
  <c r="S35" i="4"/>
  <c r="AJ47" i="5" s="1"/>
  <c r="Y35" i="4"/>
  <c r="AV47" i="5" s="1"/>
  <c r="AI35" i="4"/>
  <c r="BP47" i="5" s="1"/>
  <c r="E44" i="4"/>
  <c r="E57" i="5"/>
  <c r="E45" i="4"/>
  <c r="P45" i="4"/>
  <c r="AF45" i="4"/>
  <c r="J46" i="4"/>
  <c r="P58" i="5" s="1"/>
  <c r="O46" i="4"/>
  <c r="U46" i="4" s="1"/>
  <c r="T46" i="4"/>
  <c r="AJ58" i="5" s="1"/>
  <c r="Z46" i="4"/>
  <c r="AV58" i="5" s="1"/>
  <c r="AE46" i="4"/>
  <c r="AJ46" i="4"/>
  <c r="BP58" i="5" s="1"/>
  <c r="J47" i="4"/>
  <c r="P59" i="5" s="1"/>
  <c r="O47" i="4"/>
  <c r="Z47" i="4"/>
  <c r="AV59" i="5" s="1"/>
  <c r="AE47" i="4"/>
  <c r="J48" i="4"/>
  <c r="P60" i="5" s="1"/>
  <c r="Z48" i="4"/>
  <c r="AV60" i="5" s="1"/>
  <c r="C61" i="5"/>
  <c r="C49" i="4"/>
  <c r="D61" i="5" s="1"/>
  <c r="S49" i="4"/>
  <c r="AI49" i="4"/>
  <c r="J50" i="4"/>
  <c r="P62" i="5" s="1"/>
  <c r="R62" i="5" s="1"/>
  <c r="S62" i="5" s="1"/>
  <c r="Z50" i="4"/>
  <c r="AV62" i="5" s="1"/>
  <c r="C63" i="5"/>
  <c r="C51" i="4"/>
  <c r="D63" i="5" s="1"/>
  <c r="C64" i="5"/>
  <c r="C52" i="4"/>
  <c r="D64" i="5" s="1"/>
  <c r="AI52" i="4"/>
  <c r="Z53" i="4"/>
  <c r="AV65" i="5" s="1"/>
  <c r="AX65" i="5" s="1"/>
  <c r="AY65" i="5" s="1"/>
  <c r="I55" i="4"/>
  <c r="C69" i="5"/>
  <c r="C57" i="4"/>
  <c r="D69" i="5" s="1"/>
  <c r="E59" i="4"/>
  <c r="O61" i="4"/>
  <c r="AJ61" i="4"/>
  <c r="BP73" i="5" s="1"/>
  <c r="J62" i="4"/>
  <c r="P74" i="5" s="1"/>
  <c r="AE62" i="4"/>
  <c r="T63" i="4"/>
  <c r="AJ75" i="5" s="1"/>
  <c r="O65" i="4"/>
  <c r="AJ68" i="4"/>
  <c r="BP80" i="5" s="1"/>
  <c r="E73" i="4"/>
  <c r="AM38" i="5"/>
  <c r="C56" i="5"/>
  <c r="B69" i="4"/>
  <c r="C69" i="4" s="1"/>
  <c r="C70" i="5"/>
  <c r="C58" i="4"/>
  <c r="D70" i="5" s="1"/>
  <c r="AF21" i="2"/>
  <c r="AE21" i="2"/>
  <c r="F32" i="5"/>
  <c r="F34" i="5"/>
  <c r="E68" i="5"/>
  <c r="E56" i="4"/>
  <c r="AF17" i="2"/>
  <c r="E17" i="5"/>
  <c r="AF33" i="2"/>
  <c r="AE33" i="2"/>
  <c r="AF39" i="2"/>
  <c r="AE39" i="2"/>
  <c r="E48" i="5"/>
  <c r="E52" i="5" s="1"/>
  <c r="F28" i="5"/>
  <c r="F30" i="5"/>
  <c r="C53" i="4"/>
  <c r="D65" i="5" s="1"/>
  <c r="C66" i="5"/>
  <c r="C54" i="4"/>
  <c r="D66" i="5" s="1"/>
  <c r="E58" i="4"/>
  <c r="C60" i="4"/>
  <c r="D72" i="5" s="1"/>
  <c r="C61" i="4"/>
  <c r="D73" i="5" s="1"/>
  <c r="C74" i="5"/>
  <c r="C62" i="4"/>
  <c r="D74" i="5" s="1"/>
  <c r="E74" i="4"/>
  <c r="AF29" i="2"/>
  <c r="AE29" i="2"/>
  <c r="I48" i="5"/>
  <c r="I52" i="5" s="1"/>
  <c r="J29" i="5" s="1"/>
  <c r="F33" i="5"/>
  <c r="D75" i="4"/>
  <c r="F46" i="5"/>
  <c r="E64" i="4"/>
  <c r="C66" i="4"/>
  <c r="D78" i="5" s="1"/>
  <c r="E68" i="4"/>
  <c r="AE20" i="2"/>
  <c r="AE24" i="2"/>
  <c r="AE28" i="2"/>
  <c r="AE32" i="2"/>
  <c r="AE38" i="2"/>
  <c r="F80" i="5"/>
  <c r="G80" i="5" s="1"/>
  <c r="H80" i="5" s="1"/>
  <c r="F78" i="5"/>
  <c r="G78" i="5" s="1"/>
  <c r="H78" i="5" s="1"/>
  <c r="F79" i="5"/>
  <c r="F77" i="5"/>
  <c r="G77" i="5" s="1"/>
  <c r="H77" i="5" s="1"/>
  <c r="F73" i="5"/>
  <c r="G73" i="5" s="1"/>
  <c r="H73" i="5" s="1"/>
  <c r="F74" i="5"/>
  <c r="F75" i="5"/>
  <c r="G75" i="5" s="1"/>
  <c r="H75" i="5" s="1"/>
  <c r="F76" i="5"/>
  <c r="G76" i="5" s="1"/>
  <c r="H76" i="5" s="1"/>
  <c r="F69" i="5"/>
  <c r="G69" i="5" s="1"/>
  <c r="H69" i="5" s="1"/>
  <c r="F70" i="5"/>
  <c r="G70" i="5" s="1"/>
  <c r="H70" i="5" s="1"/>
  <c r="F72" i="5"/>
  <c r="F71" i="5"/>
  <c r="G71" i="5" s="1"/>
  <c r="H71" i="5" s="1"/>
  <c r="F67" i="5"/>
  <c r="G67" i="5" s="1"/>
  <c r="H67" i="5" s="1"/>
  <c r="F64" i="5"/>
  <c r="F60" i="5"/>
  <c r="G60" i="5" s="1"/>
  <c r="H60" i="5" s="1"/>
  <c r="F66" i="5"/>
  <c r="F65" i="5"/>
  <c r="G65" i="5" s="1"/>
  <c r="H65" i="5" s="1"/>
  <c r="F61" i="5"/>
  <c r="F62" i="5"/>
  <c r="G62" i="5" s="1"/>
  <c r="H62" i="5" s="1"/>
  <c r="F57" i="5"/>
  <c r="F68" i="5"/>
  <c r="F59" i="5"/>
  <c r="G59" i="5" s="1"/>
  <c r="H59" i="5" s="1"/>
  <c r="F63" i="5"/>
  <c r="F58" i="5"/>
  <c r="G58" i="5" s="1"/>
  <c r="H58" i="5" s="1"/>
  <c r="F56" i="5"/>
  <c r="F45" i="5"/>
  <c r="F47" i="5"/>
  <c r="F50" i="5"/>
  <c r="C45" i="4" l="1"/>
  <c r="D57" i="5" s="1"/>
  <c r="C63" i="4"/>
  <c r="D75" i="5" s="1"/>
  <c r="AX66" i="5"/>
  <c r="AY66" i="5" s="1"/>
  <c r="BU50" i="5"/>
  <c r="BN67" i="5"/>
  <c r="BO67" i="5" s="1"/>
  <c r="J47" i="5"/>
  <c r="J34" i="5"/>
  <c r="V57" i="5"/>
  <c r="W57" i="5" s="1"/>
  <c r="BU41" i="5"/>
  <c r="BR62" i="5"/>
  <c r="BS62" i="5" s="1"/>
  <c r="AX58" i="5"/>
  <c r="AY58" i="5" s="1"/>
  <c r="BU72" i="5"/>
  <c r="BR73" i="5"/>
  <c r="BS73" i="5" s="1"/>
  <c r="AX62" i="5"/>
  <c r="AY62" i="5" s="1"/>
  <c r="BR58" i="5"/>
  <c r="BS58" i="5" s="1"/>
  <c r="BU62" i="5"/>
  <c r="BU75" i="5"/>
  <c r="BU78" i="5"/>
  <c r="BU29" i="5"/>
  <c r="AH57" i="5"/>
  <c r="AI57" i="5" s="1"/>
  <c r="BU38" i="5"/>
  <c r="BW34" i="5"/>
  <c r="BU40" i="5"/>
  <c r="BU35" i="5"/>
  <c r="BU34" i="5"/>
  <c r="BW36" i="5"/>
  <c r="BW40" i="5"/>
  <c r="BW31" i="5"/>
  <c r="BW46" i="5"/>
  <c r="BW38" i="5"/>
  <c r="BW33" i="5"/>
  <c r="AA50" i="5"/>
  <c r="BW32" i="5"/>
  <c r="BU42" i="5"/>
  <c r="BU39" i="5"/>
  <c r="BU64" i="5"/>
  <c r="AX63" i="5"/>
  <c r="AY63" i="5" s="1"/>
  <c r="BB67" i="5"/>
  <c r="BC67" i="5" s="1"/>
  <c r="AH63" i="5"/>
  <c r="AI63" i="5" s="1"/>
  <c r="AX60" i="5"/>
  <c r="AY60" i="5" s="1"/>
  <c r="BU63" i="5"/>
  <c r="BU61" i="5"/>
  <c r="BU68" i="5"/>
  <c r="BU73" i="5"/>
  <c r="BU80" i="5"/>
  <c r="BR65" i="5"/>
  <c r="BS65" i="5" s="1"/>
  <c r="BN65" i="5"/>
  <c r="BO65" i="5" s="1"/>
  <c r="BN74" i="5"/>
  <c r="BO74" i="5" s="1"/>
  <c r="AH66" i="5"/>
  <c r="AI66" i="5" s="1"/>
  <c r="BR80" i="5"/>
  <c r="BS80" i="5" s="1"/>
  <c r="V62" i="5"/>
  <c r="W62" i="5" s="1"/>
  <c r="BN64" i="5"/>
  <c r="BO64" i="5" s="1"/>
  <c r="V58" i="5"/>
  <c r="W58" i="5" s="1"/>
  <c r="BB58" i="5"/>
  <c r="BC58" i="5" s="1"/>
  <c r="BB71" i="5"/>
  <c r="BC71" i="5" s="1"/>
  <c r="AX59" i="5"/>
  <c r="AY59" i="5" s="1"/>
  <c r="BW30" i="5"/>
  <c r="BW29" i="5"/>
  <c r="BN63" i="5"/>
  <c r="BO63" i="5" s="1"/>
  <c r="BU60" i="5"/>
  <c r="BU70" i="5"/>
  <c r="AH75" i="4"/>
  <c r="AK57" i="4"/>
  <c r="Z75" i="4"/>
  <c r="R75" i="5"/>
  <c r="S75" i="5" s="1"/>
  <c r="AK47" i="4"/>
  <c r="AL76" i="5"/>
  <c r="AM76" i="5" s="1"/>
  <c r="AH78" i="5"/>
  <c r="AI78" i="5" s="1"/>
  <c r="BN69" i="5"/>
  <c r="BO69" i="5" s="1"/>
  <c r="V72" i="5"/>
  <c r="W72" i="5" s="1"/>
  <c r="BB73" i="5"/>
  <c r="BC73" i="5" s="1"/>
  <c r="V65" i="5"/>
  <c r="W65" i="5" s="1"/>
  <c r="AK66" i="4"/>
  <c r="BW41" i="5"/>
  <c r="AK64" i="4"/>
  <c r="BW50" i="5"/>
  <c r="BU57" i="5"/>
  <c r="BU67" i="5"/>
  <c r="BU71" i="5"/>
  <c r="BU79" i="5"/>
  <c r="V68" i="5"/>
  <c r="W68" i="5" s="1"/>
  <c r="J75" i="4"/>
  <c r="V80" i="5"/>
  <c r="W80" i="5" s="1"/>
  <c r="BW45" i="5"/>
  <c r="BW35" i="5"/>
  <c r="BW39" i="5"/>
  <c r="BW47" i="5"/>
  <c r="BU76" i="5"/>
  <c r="BU59" i="5"/>
  <c r="BU66" i="5"/>
  <c r="BU74" i="5"/>
  <c r="BU77" i="5"/>
  <c r="AD58" i="5"/>
  <c r="AE58" i="5" s="1"/>
  <c r="AQ58" i="5" s="1"/>
  <c r="AG75" i="4"/>
  <c r="AI75" i="4"/>
  <c r="AE75" i="4"/>
  <c r="U23" i="4"/>
  <c r="AN35" i="5" s="1"/>
  <c r="U21" i="4"/>
  <c r="AN33" i="5" s="1"/>
  <c r="AK68" i="4"/>
  <c r="AK60" i="4"/>
  <c r="AK58" i="4"/>
  <c r="AK51" i="4"/>
  <c r="AK67" i="4"/>
  <c r="AK59" i="4"/>
  <c r="AK62" i="4"/>
  <c r="AP31" i="5"/>
  <c r="AX73" i="5"/>
  <c r="AY73" i="5" s="1"/>
  <c r="AK54" i="4"/>
  <c r="E20" i="4"/>
  <c r="H32" i="5" s="1"/>
  <c r="E33" i="4"/>
  <c r="H45" i="5" s="1"/>
  <c r="E31" i="4"/>
  <c r="H43" i="5" s="1"/>
  <c r="E29" i="4"/>
  <c r="H41" i="5" s="1"/>
  <c r="AP34" i="5"/>
  <c r="E35" i="4"/>
  <c r="H47" i="5" s="1"/>
  <c r="E21" i="4"/>
  <c r="H33" i="5" s="1"/>
  <c r="E38" i="4"/>
  <c r="H50" i="5" s="1"/>
  <c r="E27" i="4"/>
  <c r="H39" i="5" s="1"/>
  <c r="R74" i="5"/>
  <c r="S74" i="5" s="1"/>
  <c r="R60" i="5"/>
  <c r="S60" i="5" s="1"/>
  <c r="R59" i="5"/>
  <c r="S59" i="5" s="1"/>
  <c r="BW42" i="5"/>
  <c r="BW44" i="5"/>
  <c r="Q75" i="4"/>
  <c r="BR63" i="5"/>
  <c r="BS63" i="5" s="1"/>
  <c r="BR60" i="5"/>
  <c r="BS60" i="5" s="1"/>
  <c r="AP32" i="5"/>
  <c r="AP33" i="5"/>
  <c r="AP29" i="5"/>
  <c r="T75" i="4"/>
  <c r="BR57" i="5"/>
  <c r="BS57" i="5" s="1"/>
  <c r="V67" i="5"/>
  <c r="W67" i="5" s="1"/>
  <c r="AK46" i="4"/>
  <c r="BB62" i="5"/>
  <c r="BC62" i="5" s="1"/>
  <c r="AH60" i="5"/>
  <c r="AI60" i="5" s="1"/>
  <c r="BB72" i="5"/>
  <c r="BC72" i="5" s="1"/>
  <c r="BN60" i="5"/>
  <c r="BO60" i="5" s="1"/>
  <c r="BN66" i="5"/>
  <c r="BO66" i="5" s="1"/>
  <c r="BN80" i="5"/>
  <c r="BO80" i="5" s="1"/>
  <c r="V59" i="5"/>
  <c r="W59" i="5" s="1"/>
  <c r="V66" i="5"/>
  <c r="W66" i="5" s="1"/>
  <c r="BR75" i="5"/>
  <c r="BS75" i="5" s="1"/>
  <c r="U45" i="4"/>
  <c r="BN58" i="5"/>
  <c r="BO58" i="5" s="1"/>
  <c r="V79" i="5"/>
  <c r="W79" i="5" s="1"/>
  <c r="BN59" i="5"/>
  <c r="BO59" i="5" s="1"/>
  <c r="V71" i="5"/>
  <c r="W71" i="5" s="1"/>
  <c r="V60" i="5"/>
  <c r="W60" i="5" s="1"/>
  <c r="V69" i="5"/>
  <c r="W69" i="5" s="1"/>
  <c r="BR59" i="5"/>
  <c r="BS59" i="5" s="1"/>
  <c r="BN78" i="5"/>
  <c r="BO78" i="5" s="1"/>
  <c r="BN71" i="5"/>
  <c r="BO71" i="5" s="1"/>
  <c r="V75" i="5"/>
  <c r="W75" i="5" s="1"/>
  <c r="AP35" i="5"/>
  <c r="AK25" i="4"/>
  <c r="BT37" i="5" s="1"/>
  <c r="E23" i="4"/>
  <c r="H35" i="5" s="1"/>
  <c r="E19" i="4"/>
  <c r="H31" i="5" s="1"/>
  <c r="U29" i="4"/>
  <c r="AN41" i="5" s="1"/>
  <c r="U24" i="4"/>
  <c r="AN36" i="5" s="1"/>
  <c r="BN77" i="5"/>
  <c r="BO77" i="5" s="1"/>
  <c r="V77" i="5"/>
  <c r="W77" i="5" s="1"/>
  <c r="V74" i="5"/>
  <c r="W74" i="5" s="1"/>
  <c r="BR64" i="5"/>
  <c r="BS64" i="5" s="1"/>
  <c r="U47" i="4"/>
  <c r="R77" i="5"/>
  <c r="S77" i="5" s="1"/>
  <c r="AX57" i="5"/>
  <c r="AY57" i="5" s="1"/>
  <c r="AX68" i="5"/>
  <c r="AY68" i="5" s="1"/>
  <c r="P36" i="4"/>
  <c r="P40" i="4" s="1"/>
  <c r="U20" i="4"/>
  <c r="AN32" i="5" s="1"/>
  <c r="AJ36" i="4"/>
  <c r="AJ40" i="4" s="1"/>
  <c r="BR48" i="5"/>
  <c r="BR52" i="5" s="1"/>
  <c r="V63" i="5"/>
  <c r="W63" i="5" s="1"/>
  <c r="AH73" i="5"/>
  <c r="AI73" i="5" s="1"/>
  <c r="BN61" i="5"/>
  <c r="BO61" i="5" s="1"/>
  <c r="V73" i="5"/>
  <c r="W73" i="5" s="1"/>
  <c r="V70" i="5"/>
  <c r="W70" i="5" s="1"/>
  <c r="V78" i="5"/>
  <c r="W78" i="5" s="1"/>
  <c r="AL58" i="5"/>
  <c r="AM58" i="5" s="1"/>
  <c r="BN70" i="5"/>
  <c r="BO70" i="5" s="1"/>
  <c r="AQ42" i="5"/>
  <c r="AW48" i="5"/>
  <c r="AW52" i="5" s="1"/>
  <c r="U65" i="4"/>
  <c r="AH65" i="5"/>
  <c r="AI65" i="5" s="1"/>
  <c r="E75" i="4"/>
  <c r="AK52" i="4"/>
  <c r="AL71" i="5"/>
  <c r="AM71" i="5" s="1"/>
  <c r="R69" i="5"/>
  <c r="S69" i="5" s="1"/>
  <c r="R79" i="5"/>
  <c r="S79" i="5" s="1"/>
  <c r="BR76" i="5"/>
  <c r="BS76" i="5" s="1"/>
  <c r="BR61" i="5"/>
  <c r="BS61" i="5" s="1"/>
  <c r="BR66" i="5"/>
  <c r="BS66" i="5" s="1"/>
  <c r="BR74" i="5"/>
  <c r="BS74" i="5" s="1"/>
  <c r="BR79" i="5"/>
  <c r="BS79" i="5" s="1"/>
  <c r="AX71" i="5"/>
  <c r="AY71" i="5" s="1"/>
  <c r="AX79" i="5"/>
  <c r="AY79" i="5" s="1"/>
  <c r="E18" i="4"/>
  <c r="H30" i="5" s="1"/>
  <c r="R58" i="5"/>
  <c r="S58" i="5" s="1"/>
  <c r="AL79" i="5"/>
  <c r="AM79" i="5" s="1"/>
  <c r="BR77" i="5"/>
  <c r="BS77" i="5" s="1"/>
  <c r="BR70" i="5"/>
  <c r="BS70" i="5" s="1"/>
  <c r="AX77" i="5"/>
  <c r="AY77" i="5" s="1"/>
  <c r="AK18" i="4"/>
  <c r="BT30" i="5" s="1"/>
  <c r="O36" i="4"/>
  <c r="O40" i="4" s="1"/>
  <c r="BN73" i="5"/>
  <c r="BO73" i="5" s="1"/>
  <c r="BN68" i="5"/>
  <c r="BO68" i="5" s="1"/>
  <c r="BN76" i="5"/>
  <c r="BO76" i="5" s="1"/>
  <c r="I75" i="4"/>
  <c r="AL75" i="5"/>
  <c r="AM75" i="5" s="1"/>
  <c r="U61" i="4"/>
  <c r="AL68" i="5"/>
  <c r="AM68" i="5" s="1"/>
  <c r="AL61" i="5"/>
  <c r="AM61" i="5" s="1"/>
  <c r="AL66" i="5"/>
  <c r="AM66" i="5" s="1"/>
  <c r="AL74" i="5"/>
  <c r="AM74" i="5" s="1"/>
  <c r="R67" i="5"/>
  <c r="S67" i="5" s="1"/>
  <c r="R78" i="5"/>
  <c r="S78" i="5" s="1"/>
  <c r="R68" i="5"/>
  <c r="S68" i="5" s="1"/>
  <c r="R76" i="5"/>
  <c r="S76" i="5" s="1"/>
  <c r="AK45" i="4"/>
  <c r="U33" i="4"/>
  <c r="AN45" i="5" s="1"/>
  <c r="U25" i="4"/>
  <c r="AN37" i="5" s="1"/>
  <c r="BR69" i="5"/>
  <c r="BS69" i="5" s="1"/>
  <c r="AX61" i="5"/>
  <c r="AY61" i="5" s="1"/>
  <c r="U22" i="4"/>
  <c r="AN34" i="5" s="1"/>
  <c r="BB76" i="5"/>
  <c r="BC76" i="5" s="1"/>
  <c r="BB59" i="5"/>
  <c r="BC59" i="5" s="1"/>
  <c r="BB75" i="5"/>
  <c r="BC75" i="5" s="1"/>
  <c r="BB68" i="5"/>
  <c r="BC68" i="5" s="1"/>
  <c r="BB77" i="5"/>
  <c r="BC77" i="5" s="1"/>
  <c r="BB70" i="5"/>
  <c r="BC70" i="5" s="1"/>
  <c r="BB78" i="5"/>
  <c r="BC78" i="5" s="1"/>
  <c r="AP30" i="5"/>
  <c r="AH58" i="5"/>
  <c r="AI58" i="5" s="1"/>
  <c r="AH62" i="5"/>
  <c r="AI62" i="5" s="1"/>
  <c r="AH61" i="5"/>
  <c r="AI61" i="5" s="1"/>
  <c r="AH68" i="5"/>
  <c r="AI68" i="5" s="1"/>
  <c r="AH76" i="5"/>
  <c r="AI76" i="5" s="1"/>
  <c r="AK20" i="4"/>
  <c r="BT32" i="5" s="1"/>
  <c r="E17" i="4"/>
  <c r="H29" i="5" s="1"/>
  <c r="BR78" i="5"/>
  <c r="BS78" i="5" s="1"/>
  <c r="F81" i="5"/>
  <c r="BQ81" i="5"/>
  <c r="AX78" i="5"/>
  <c r="AY78" i="5" s="1"/>
  <c r="AX76" i="5"/>
  <c r="AY76" i="5" s="1"/>
  <c r="AW81" i="5"/>
  <c r="BB60" i="5"/>
  <c r="BC60" i="5" s="1"/>
  <c r="BB66" i="5"/>
  <c r="BC66" i="5" s="1"/>
  <c r="BB74" i="5"/>
  <c r="BC74" i="5" s="1"/>
  <c r="BB79" i="5"/>
  <c r="BC79" i="5" s="1"/>
  <c r="AH75" i="5"/>
  <c r="AI75" i="5" s="1"/>
  <c r="AH64" i="5"/>
  <c r="AI64" i="5" s="1"/>
  <c r="AH80" i="5"/>
  <c r="AI80" i="5" s="1"/>
  <c r="H28" i="5"/>
  <c r="BT28" i="5"/>
  <c r="AB57" i="5"/>
  <c r="V45" i="4"/>
  <c r="J45" i="5"/>
  <c r="J41" i="5"/>
  <c r="J42" i="5"/>
  <c r="J32" i="5"/>
  <c r="J39" i="5"/>
  <c r="J30" i="5"/>
  <c r="F48" i="5"/>
  <c r="F52" i="5" s="1"/>
  <c r="G68" i="5"/>
  <c r="H68" i="5" s="1"/>
  <c r="G57" i="5"/>
  <c r="H57" i="5" s="1"/>
  <c r="AB44" i="5"/>
  <c r="U32" i="4"/>
  <c r="AN44" i="5" s="1"/>
  <c r="BH80" i="5"/>
  <c r="AL68" i="4"/>
  <c r="BK48" i="5"/>
  <c r="BK52" i="5" s="1"/>
  <c r="BW28" i="5"/>
  <c r="S69" i="4"/>
  <c r="J50" i="5"/>
  <c r="J37" i="5"/>
  <c r="J38" i="5"/>
  <c r="J31" i="5"/>
  <c r="J28" i="5"/>
  <c r="C81" i="5"/>
  <c r="BH57" i="5"/>
  <c r="AL45" i="4"/>
  <c r="BH40" i="5"/>
  <c r="AK28" i="4"/>
  <c r="BT40" i="5" s="1"/>
  <c r="BJ35" i="5"/>
  <c r="BV35" i="5" s="1"/>
  <c r="AL23" i="4"/>
  <c r="BJ34" i="5"/>
  <c r="BV34" i="5" s="1"/>
  <c r="AL22" i="4"/>
  <c r="BJ33" i="5"/>
  <c r="BV33" i="5" s="1"/>
  <c r="AL21" i="4"/>
  <c r="AF36" i="4"/>
  <c r="AF40" i="4" s="1"/>
  <c r="AL16" i="4"/>
  <c r="BJ28" i="5"/>
  <c r="BJ37" i="5"/>
  <c r="BV37" i="5" s="1"/>
  <c r="AL25" i="4"/>
  <c r="BJ41" i="5"/>
  <c r="BV41" i="5" s="1"/>
  <c r="AL29" i="4"/>
  <c r="BJ45" i="5"/>
  <c r="BV45" i="5" s="1"/>
  <c r="AL33" i="4"/>
  <c r="AE69" i="4"/>
  <c r="AK44" i="4"/>
  <c r="BH67" i="5"/>
  <c r="AL55" i="4"/>
  <c r="BH76" i="5"/>
  <c r="AL64" i="4"/>
  <c r="BH61" i="5"/>
  <c r="AL49" i="4"/>
  <c r="BH69" i="5"/>
  <c r="AL57" i="4"/>
  <c r="BH66" i="5"/>
  <c r="AL54" i="4"/>
  <c r="BH74" i="5"/>
  <c r="AL62" i="4"/>
  <c r="BI81" i="5"/>
  <c r="BU56" i="5"/>
  <c r="AL64" i="5"/>
  <c r="AM64" i="5" s="1"/>
  <c r="AL70" i="5"/>
  <c r="AM70" i="5" s="1"/>
  <c r="AL78" i="5"/>
  <c r="AM78" i="5" s="1"/>
  <c r="AK48" i="5"/>
  <c r="AK52" i="5" s="1"/>
  <c r="AK81" i="5"/>
  <c r="R61" i="5"/>
  <c r="S61" i="5" s="1"/>
  <c r="R70" i="5"/>
  <c r="S70" i="5" s="1"/>
  <c r="R63" i="5"/>
  <c r="S63" i="5" s="1"/>
  <c r="R64" i="5"/>
  <c r="S64" i="5" s="1"/>
  <c r="R72" i="5"/>
  <c r="S72" i="5" s="1"/>
  <c r="R80" i="5"/>
  <c r="S80" i="5" s="1"/>
  <c r="Q48" i="5"/>
  <c r="Q52" i="5" s="1"/>
  <c r="J35" i="5"/>
  <c r="AL65" i="5"/>
  <c r="AM65" i="5" s="1"/>
  <c r="BH62" i="5"/>
  <c r="AL50" i="4"/>
  <c r="BH60" i="5"/>
  <c r="AL48" i="4"/>
  <c r="BH56" i="5"/>
  <c r="AL44" i="4"/>
  <c r="AF69" i="4"/>
  <c r="AB50" i="5"/>
  <c r="AN50" i="5" s="1"/>
  <c r="U38" i="4"/>
  <c r="J36" i="5"/>
  <c r="AL67" i="5"/>
  <c r="AM67" i="5" s="1"/>
  <c r="U53" i="4"/>
  <c r="U49" i="4"/>
  <c r="BP56" i="5"/>
  <c r="AJ69" i="4"/>
  <c r="AB42" i="5"/>
  <c r="U30" i="4"/>
  <c r="AN42" i="5" s="1"/>
  <c r="V23" i="4"/>
  <c r="V22" i="4"/>
  <c r="V21" i="4"/>
  <c r="V20" i="4"/>
  <c r="V19" i="4"/>
  <c r="V18" i="4"/>
  <c r="BR72" i="5"/>
  <c r="BS72" i="5" s="1"/>
  <c r="BS48" i="5"/>
  <c r="BS52" i="5" s="1"/>
  <c r="AX64" i="5"/>
  <c r="AY64" i="5" s="1"/>
  <c r="AX80" i="5"/>
  <c r="AY80" i="5" s="1"/>
  <c r="AD36" i="5"/>
  <c r="V24" i="4"/>
  <c r="AD40" i="5"/>
  <c r="AP40" i="5" s="1"/>
  <c r="V28" i="4"/>
  <c r="AD44" i="5"/>
  <c r="AP44" i="5" s="1"/>
  <c r="V32" i="4"/>
  <c r="V50" i="5"/>
  <c r="AD50" i="5"/>
  <c r="AP50" i="5" s="1"/>
  <c r="V38" i="4"/>
  <c r="AB65" i="5"/>
  <c r="V53" i="4"/>
  <c r="AB75" i="5"/>
  <c r="V63" i="4"/>
  <c r="AO44" i="5"/>
  <c r="AQ35" i="5"/>
  <c r="U52" i="4"/>
  <c r="AB80" i="5"/>
  <c r="V68" i="4"/>
  <c r="AE48" i="5"/>
  <c r="AE52" i="5" s="1"/>
  <c r="AQ28" i="5"/>
  <c r="AQ43" i="5"/>
  <c r="AB70" i="5"/>
  <c r="V58" i="4"/>
  <c r="AB78" i="5"/>
  <c r="V66" i="4"/>
  <c r="U64" i="4"/>
  <c r="AO29" i="5"/>
  <c r="AQ41" i="5"/>
  <c r="AO34" i="5"/>
  <c r="AQ38" i="5"/>
  <c r="AQ32" i="5"/>
  <c r="AO46" i="5"/>
  <c r="AQ45" i="5"/>
  <c r="AO59" i="5"/>
  <c r="AO66" i="5"/>
  <c r="AO67" i="5"/>
  <c r="AO68" i="5"/>
  <c r="AO75" i="5"/>
  <c r="AO78" i="5"/>
  <c r="V52" i="4"/>
  <c r="AV48" i="5"/>
  <c r="AV52" i="5" s="1"/>
  <c r="D28" i="5"/>
  <c r="D48" i="5" s="1"/>
  <c r="D52" i="5" s="1"/>
  <c r="C36" i="4"/>
  <c r="C40" i="4" s="1"/>
  <c r="BB28" i="5"/>
  <c r="BB48" i="5" s="1"/>
  <c r="BB52" i="5" s="1"/>
  <c r="AB36" i="4"/>
  <c r="AB40" i="4" s="1"/>
  <c r="AZ56" i="5"/>
  <c r="AB69" i="4"/>
  <c r="BA48" i="5"/>
  <c r="BA52" i="5" s="1"/>
  <c r="L45" i="5"/>
  <c r="M33" i="4"/>
  <c r="X45" i="5" s="1"/>
  <c r="M45" i="4"/>
  <c r="L44" i="5"/>
  <c r="M32" i="4"/>
  <c r="X44" i="5" s="1"/>
  <c r="M49" i="4"/>
  <c r="L60" i="5"/>
  <c r="N48" i="4"/>
  <c r="L35" i="5"/>
  <c r="M23" i="4"/>
  <c r="X35" i="5" s="1"/>
  <c r="N30" i="5"/>
  <c r="Z30" i="5" s="1"/>
  <c r="N18" i="4"/>
  <c r="N34" i="5"/>
  <c r="Z34" i="5" s="1"/>
  <c r="N22" i="4"/>
  <c r="L46" i="5"/>
  <c r="M34" i="4"/>
  <c r="X46" i="5" s="1"/>
  <c r="N39" i="5"/>
  <c r="Z39" i="5" s="1"/>
  <c r="N27" i="4"/>
  <c r="N43" i="5"/>
  <c r="Z43" i="5" s="1"/>
  <c r="N31" i="4"/>
  <c r="N47" i="5"/>
  <c r="Z47" i="5" s="1"/>
  <c r="N35" i="4"/>
  <c r="L59" i="5"/>
  <c r="N47" i="4"/>
  <c r="L69" i="5"/>
  <c r="N57" i="4"/>
  <c r="AL73" i="4"/>
  <c r="AD73" i="4"/>
  <c r="V73" i="4"/>
  <c r="N73" i="4"/>
  <c r="H75" i="4"/>
  <c r="L72" i="5"/>
  <c r="N60" i="4"/>
  <c r="L61" i="5"/>
  <c r="N49" i="4"/>
  <c r="M56" i="4"/>
  <c r="P75" i="4"/>
  <c r="O48" i="5"/>
  <c r="O52" i="5" s="1"/>
  <c r="AA28" i="5"/>
  <c r="Y36" i="5"/>
  <c r="M55" i="4"/>
  <c r="M63" i="4"/>
  <c r="AA35" i="5"/>
  <c r="L79" i="5"/>
  <c r="N67" i="4"/>
  <c r="Y30" i="5"/>
  <c r="Y32" i="5"/>
  <c r="AA36" i="5"/>
  <c r="AA40" i="5"/>
  <c r="AA44" i="5"/>
  <c r="AA34" i="5"/>
  <c r="Y58" i="5"/>
  <c r="AA47" i="5"/>
  <c r="Y57" i="5"/>
  <c r="Y61" i="5"/>
  <c r="Y64" i="5"/>
  <c r="Y70" i="5"/>
  <c r="Y73" i="5"/>
  <c r="Y80" i="5"/>
  <c r="I36" i="4"/>
  <c r="I40" i="4" s="1"/>
  <c r="AR32" i="5"/>
  <c r="AC20" i="4"/>
  <c r="BD32" i="5" s="1"/>
  <c r="L31" i="5"/>
  <c r="M19" i="4"/>
  <c r="X31" i="5" s="1"/>
  <c r="AR29" i="5"/>
  <c r="AC17" i="4"/>
  <c r="BD29" i="5" s="1"/>
  <c r="U17" i="4"/>
  <c r="AN29" i="5" s="1"/>
  <c r="L32" i="5"/>
  <c r="M20" i="4"/>
  <c r="X32" i="5" s="1"/>
  <c r="AI36" i="4"/>
  <c r="AI40" i="4" s="1"/>
  <c r="AJ48" i="5"/>
  <c r="AJ52" i="5" s="1"/>
  <c r="BL56" i="5"/>
  <c r="AH69" i="4"/>
  <c r="AR37" i="5"/>
  <c r="AC25" i="4"/>
  <c r="BD37" i="5" s="1"/>
  <c r="AR50" i="5"/>
  <c r="BD50" i="5" s="1"/>
  <c r="AC38" i="4"/>
  <c r="AR40" i="5"/>
  <c r="AC28" i="4"/>
  <c r="BD40" i="5" s="1"/>
  <c r="AC47" i="4"/>
  <c r="AR47" i="5"/>
  <c r="AC35" i="4"/>
  <c r="BD47" i="5" s="1"/>
  <c r="AR39" i="5"/>
  <c r="AC27" i="4"/>
  <c r="BD39" i="5" s="1"/>
  <c r="AT31" i="5"/>
  <c r="BF31" i="5" s="1"/>
  <c r="AD19" i="4"/>
  <c r="AT35" i="5"/>
  <c r="BF35" i="5" s="1"/>
  <c r="AD23" i="4"/>
  <c r="AR64" i="5"/>
  <c r="AD52" i="4"/>
  <c r="AT37" i="5"/>
  <c r="BF37" i="5" s="1"/>
  <c r="AD25" i="4"/>
  <c r="AT41" i="5"/>
  <c r="BF41" i="5" s="1"/>
  <c r="AD29" i="4"/>
  <c r="AT45" i="5"/>
  <c r="BF45" i="5" s="1"/>
  <c r="AD33" i="4"/>
  <c r="W69" i="4"/>
  <c r="AC44" i="4"/>
  <c r="AC52" i="4"/>
  <c r="AR80" i="5"/>
  <c r="AD68" i="4"/>
  <c r="AC54" i="4"/>
  <c r="AC65" i="4"/>
  <c r="AR67" i="5"/>
  <c r="AD55" i="4"/>
  <c r="AR76" i="5"/>
  <c r="AD64" i="4"/>
  <c r="BG29" i="5"/>
  <c r="AC51" i="4"/>
  <c r="AC59" i="4"/>
  <c r="AC67" i="4"/>
  <c r="AC64" i="4"/>
  <c r="BE29" i="5"/>
  <c r="BE31" i="5"/>
  <c r="AS81" i="5"/>
  <c r="BE56" i="5"/>
  <c r="BE39" i="5"/>
  <c r="BE43" i="5"/>
  <c r="BG34" i="5"/>
  <c r="BE47" i="5"/>
  <c r="BG45" i="5"/>
  <c r="BE59" i="5"/>
  <c r="BE66" i="5"/>
  <c r="BE76" i="5"/>
  <c r="BE70" i="5"/>
  <c r="BE75" i="5"/>
  <c r="BE78" i="5"/>
  <c r="U81" i="5"/>
  <c r="D81" i="5"/>
  <c r="J44" i="5"/>
  <c r="BH44" i="5"/>
  <c r="AK32" i="4"/>
  <c r="BT44" i="5" s="1"/>
  <c r="BH68" i="5"/>
  <c r="AL56" i="4"/>
  <c r="S48" i="5"/>
  <c r="S52" i="5" s="1"/>
  <c r="Q81" i="5"/>
  <c r="AL80" i="5"/>
  <c r="AM80" i="5" s="1"/>
  <c r="G74" i="5"/>
  <c r="H74" i="5" s="1"/>
  <c r="BH64" i="5"/>
  <c r="AL52" i="4"/>
  <c r="AB62" i="5"/>
  <c r="V50" i="4"/>
  <c r="AB60" i="5"/>
  <c r="V48" i="4"/>
  <c r="AL57" i="5"/>
  <c r="AM57" i="5" s="1"/>
  <c r="AV56" i="5"/>
  <c r="Z69" i="4"/>
  <c r="E81" i="5"/>
  <c r="G56" i="5"/>
  <c r="BH41" i="5"/>
  <c r="AK29" i="4"/>
  <c r="BT41" i="5" s="1"/>
  <c r="Y69" i="4"/>
  <c r="AB46" i="5"/>
  <c r="U34" i="4"/>
  <c r="AN46" i="5" s="1"/>
  <c r="BH38" i="5"/>
  <c r="AK26" i="4"/>
  <c r="BT38" i="5" s="1"/>
  <c r="AX28" i="5"/>
  <c r="AX48" i="5" s="1"/>
  <c r="AX52" i="5" s="1"/>
  <c r="Z36" i="4"/>
  <c r="Z40" i="4" s="1"/>
  <c r="AI69" i="4"/>
  <c r="BQ48" i="5"/>
  <c r="BQ52" i="5" s="1"/>
  <c r="AD37" i="5"/>
  <c r="AP37" i="5" s="1"/>
  <c r="V25" i="4"/>
  <c r="AD41" i="5"/>
  <c r="AP41" i="5" s="1"/>
  <c r="V29" i="4"/>
  <c r="AD45" i="5"/>
  <c r="AP45" i="5" s="1"/>
  <c r="V33" i="4"/>
  <c r="O69" i="4"/>
  <c r="U44" i="4"/>
  <c r="AB67" i="5"/>
  <c r="V55" i="4"/>
  <c r="AB76" i="5"/>
  <c r="V64" i="4"/>
  <c r="AB68" i="5"/>
  <c r="V56" i="4"/>
  <c r="AB61" i="5"/>
  <c r="V49" i="4"/>
  <c r="AB69" i="5"/>
  <c r="V57" i="4"/>
  <c r="AB77" i="5"/>
  <c r="V65" i="4"/>
  <c r="AQ29" i="5"/>
  <c r="U51" i="4"/>
  <c r="U59" i="4"/>
  <c r="U67" i="4"/>
  <c r="AB79" i="5"/>
  <c r="V67" i="4"/>
  <c r="AO30" i="5"/>
  <c r="AO31" i="5"/>
  <c r="AO58" i="5"/>
  <c r="AO39" i="5"/>
  <c r="AO43" i="5"/>
  <c r="AQ33" i="5"/>
  <c r="AO47" i="5"/>
  <c r="AQ46" i="5"/>
  <c r="AO63" i="5"/>
  <c r="AO76" i="5"/>
  <c r="AO72" i="5"/>
  <c r="AO70" i="5"/>
  <c r="AO74" i="5"/>
  <c r="AO77" i="5"/>
  <c r="G63" i="5"/>
  <c r="H63" i="5" s="1"/>
  <c r="G61" i="5"/>
  <c r="H61" i="5" s="1"/>
  <c r="BH58" i="5"/>
  <c r="AL46" i="4"/>
  <c r="BH47" i="5"/>
  <c r="AK35" i="4"/>
  <c r="BT47" i="5" s="1"/>
  <c r="G72" i="5"/>
  <c r="H72" i="5" s="1"/>
  <c r="G66" i="5"/>
  <c r="H66" i="5" s="1"/>
  <c r="AN64" i="5"/>
  <c r="AD64" i="5"/>
  <c r="AF28" i="5"/>
  <c r="AF48" i="5" s="1"/>
  <c r="AF52" i="5" s="1"/>
  <c r="Q36" i="4"/>
  <c r="Q40" i="4" s="1"/>
  <c r="C48" i="5"/>
  <c r="C52" i="5" s="1"/>
  <c r="BB80" i="5"/>
  <c r="BC80" i="5" s="1"/>
  <c r="AH71" i="5"/>
  <c r="AI71" i="5" s="1"/>
  <c r="AH79" i="5"/>
  <c r="AI79" i="5" s="1"/>
  <c r="L68" i="5"/>
  <c r="N56" i="4"/>
  <c r="AL74" i="4"/>
  <c r="AD74" i="4"/>
  <c r="V74" i="4"/>
  <c r="N74" i="4"/>
  <c r="L57" i="5"/>
  <c r="N45" i="4"/>
  <c r="M51" i="4"/>
  <c r="L43" i="5"/>
  <c r="M31" i="4"/>
  <c r="X43" i="5" s="1"/>
  <c r="L62" i="5"/>
  <c r="N50" i="4"/>
  <c r="L39" i="5"/>
  <c r="M27" i="4"/>
  <c r="X39" i="5" s="1"/>
  <c r="N31" i="5"/>
  <c r="Z31" i="5" s="1"/>
  <c r="N19" i="4"/>
  <c r="N35" i="5"/>
  <c r="Z35" i="5" s="1"/>
  <c r="N23" i="4"/>
  <c r="N36" i="5"/>
  <c r="Z36" i="5" s="1"/>
  <c r="N24" i="4"/>
  <c r="N40" i="5"/>
  <c r="Z40" i="5" s="1"/>
  <c r="N28" i="4"/>
  <c r="N44" i="5"/>
  <c r="Z44" i="5" s="1"/>
  <c r="N32" i="4"/>
  <c r="N50" i="5"/>
  <c r="N38" i="4"/>
  <c r="M48" i="4"/>
  <c r="L71" i="5"/>
  <c r="N59" i="4"/>
  <c r="X75" i="4"/>
  <c r="M61" i="4"/>
  <c r="M50" i="4"/>
  <c r="L73" i="5"/>
  <c r="N61" i="4"/>
  <c r="AF75" i="4"/>
  <c r="AA29" i="5"/>
  <c r="Y40" i="5"/>
  <c r="L70" i="5"/>
  <c r="N58" i="4"/>
  <c r="L78" i="5"/>
  <c r="N66" i="4"/>
  <c r="AA39" i="5"/>
  <c r="M68" i="4"/>
  <c r="Y38" i="5"/>
  <c r="Y33" i="5"/>
  <c r="Y37" i="5"/>
  <c r="Y41" i="5"/>
  <c r="AA31" i="5"/>
  <c r="Y45" i="5"/>
  <c r="Y50" i="5"/>
  <c r="Y76" i="5"/>
  <c r="Y65" i="5"/>
  <c r="Y68" i="5"/>
  <c r="Y69" i="5"/>
  <c r="Y77" i="5"/>
  <c r="AR28" i="5"/>
  <c r="W36" i="4"/>
  <c r="W40" i="4" s="1"/>
  <c r="AC16" i="4"/>
  <c r="P48" i="5"/>
  <c r="P52" i="5" s="1"/>
  <c r="AR30" i="5"/>
  <c r="AC18" i="4"/>
  <c r="BD30" i="5" s="1"/>
  <c r="U16" i="4"/>
  <c r="AR31" i="5"/>
  <c r="AC19" i="4"/>
  <c r="BD31" i="5" s="1"/>
  <c r="M17" i="4"/>
  <c r="X29" i="5" s="1"/>
  <c r="BP48" i="5"/>
  <c r="BP52" i="5" s="1"/>
  <c r="AR41" i="5"/>
  <c r="AC29" i="4"/>
  <c r="BD41" i="5" s="1"/>
  <c r="AR56" i="5"/>
  <c r="X69" i="4"/>
  <c r="AD44" i="4"/>
  <c r="AR44" i="5"/>
  <c r="AC32" i="4"/>
  <c r="BD44" i="5" s="1"/>
  <c r="AC49" i="4"/>
  <c r="AR58" i="5"/>
  <c r="AD46" i="4"/>
  <c r="AR33" i="5"/>
  <c r="AC21" i="4"/>
  <c r="BD33" i="5" s="1"/>
  <c r="X36" i="4"/>
  <c r="X40" i="4" s="1"/>
  <c r="AT28" i="5"/>
  <c r="AD16" i="4"/>
  <c r="AT32" i="5"/>
  <c r="BF32" i="5" s="1"/>
  <c r="AD20" i="4"/>
  <c r="AR38" i="5"/>
  <c r="AC26" i="4"/>
  <c r="BD38" i="5" s="1"/>
  <c r="AR68" i="5"/>
  <c r="AD56" i="4"/>
  <c r="AT38" i="5"/>
  <c r="BF38" i="5" s="1"/>
  <c r="AD26" i="4"/>
  <c r="AT42" i="5"/>
  <c r="BF42" i="5" s="1"/>
  <c r="AD30" i="4"/>
  <c r="AT46" i="5"/>
  <c r="BF46" i="5" s="1"/>
  <c r="AD34" i="4"/>
  <c r="AR59" i="5"/>
  <c r="AD47" i="4"/>
  <c r="AR69" i="5"/>
  <c r="AD57" i="4"/>
  <c r="BG39" i="5"/>
  <c r="AR72" i="5"/>
  <c r="AD60" i="4"/>
  <c r="AR61" i="5"/>
  <c r="AD49" i="4"/>
  <c r="AC56" i="4"/>
  <c r="AR77" i="5"/>
  <c r="AD65" i="4"/>
  <c r="BE35" i="5"/>
  <c r="AR66" i="5"/>
  <c r="AD54" i="4"/>
  <c r="AR74" i="5"/>
  <c r="AD62" i="4"/>
  <c r="BG35" i="5"/>
  <c r="AR79" i="5"/>
  <c r="AD67" i="4"/>
  <c r="BE36" i="5"/>
  <c r="BE32" i="5"/>
  <c r="BG36" i="5"/>
  <c r="BG40" i="5"/>
  <c r="BG31" i="5"/>
  <c r="BE44" i="5"/>
  <c r="BE58" i="5"/>
  <c r="BG46" i="5"/>
  <c r="BE63" i="5"/>
  <c r="BE72" i="5"/>
  <c r="BE60" i="5"/>
  <c r="BE65" i="5"/>
  <c r="BE74" i="5"/>
  <c r="BE77" i="5"/>
  <c r="L75" i="4"/>
  <c r="M21" i="4"/>
  <c r="X33" i="5" s="1"/>
  <c r="BH36" i="5"/>
  <c r="AK24" i="4"/>
  <c r="BT36" i="5" s="1"/>
  <c r="BJ30" i="5"/>
  <c r="BV30" i="5" s="1"/>
  <c r="AL18" i="4"/>
  <c r="AL28" i="5"/>
  <c r="AL48" i="5" s="1"/>
  <c r="AL52" i="5" s="1"/>
  <c r="T36" i="4"/>
  <c r="T40" i="4" s="1"/>
  <c r="BJ38" i="5"/>
  <c r="BV38" i="5" s="1"/>
  <c r="AL26" i="4"/>
  <c r="BJ42" i="5"/>
  <c r="BV42" i="5" s="1"/>
  <c r="AL30" i="4"/>
  <c r="BJ46" i="5"/>
  <c r="BV46" i="5" s="1"/>
  <c r="AL34" i="4"/>
  <c r="BH59" i="5"/>
  <c r="AL47" i="4"/>
  <c r="AB40" i="5"/>
  <c r="U28" i="4"/>
  <c r="AN40" i="5" s="1"/>
  <c r="BJ31" i="5"/>
  <c r="BV31" i="5" s="1"/>
  <c r="AL19" i="4"/>
  <c r="BJ39" i="5"/>
  <c r="BV39" i="5" s="1"/>
  <c r="AL27" i="4"/>
  <c r="BJ43" i="5"/>
  <c r="BV43" i="5" s="1"/>
  <c r="AL31" i="4"/>
  <c r="BJ47" i="5"/>
  <c r="BV47" i="5" s="1"/>
  <c r="AL35" i="4"/>
  <c r="BH73" i="5"/>
  <c r="AL61" i="4"/>
  <c r="BH63" i="5"/>
  <c r="AL51" i="4"/>
  <c r="BH70" i="5"/>
  <c r="AL58" i="4"/>
  <c r="BH78" i="5"/>
  <c r="AL66" i="4"/>
  <c r="BI48" i="5"/>
  <c r="BI52" i="5" s="1"/>
  <c r="BU28" i="5"/>
  <c r="AM48" i="5"/>
  <c r="AM52" i="5" s="1"/>
  <c r="AB72" i="5"/>
  <c r="V60" i="4"/>
  <c r="AL63" i="5"/>
  <c r="AM63" i="5" s="1"/>
  <c r="AB56" i="5"/>
  <c r="V44" i="4"/>
  <c r="P69" i="4"/>
  <c r="BH50" i="5"/>
  <c r="BT50" i="5" s="1"/>
  <c r="AK38" i="4"/>
  <c r="BH45" i="5"/>
  <c r="AK33" i="4"/>
  <c r="BT45" i="5" s="1"/>
  <c r="BH72" i="5"/>
  <c r="AL60" i="4"/>
  <c r="R66" i="5"/>
  <c r="S66" i="5" s="1"/>
  <c r="AJ56" i="5"/>
  <c r="T69" i="4"/>
  <c r="BH42" i="5"/>
  <c r="AK30" i="4"/>
  <c r="BT42" i="5" s="1"/>
  <c r="V16" i="4"/>
  <c r="AY48" i="5"/>
  <c r="AY52" i="5" s="1"/>
  <c r="AD38" i="5"/>
  <c r="AP38" i="5" s="1"/>
  <c r="V26" i="4"/>
  <c r="AD42" i="5"/>
  <c r="AP42" i="5" s="1"/>
  <c r="V30" i="4"/>
  <c r="AD46" i="5"/>
  <c r="AP46" i="5" s="1"/>
  <c r="V34" i="4"/>
  <c r="AB59" i="5"/>
  <c r="V47" i="4"/>
  <c r="U56" i="4"/>
  <c r="AO36" i="5"/>
  <c r="U57" i="4"/>
  <c r="U50" i="4"/>
  <c r="AB71" i="5"/>
  <c r="V59" i="4"/>
  <c r="U66" i="4"/>
  <c r="AQ30" i="5"/>
  <c r="AB66" i="5"/>
  <c r="V54" i="4"/>
  <c r="AB74" i="5"/>
  <c r="V62" i="4"/>
  <c r="AO38" i="5"/>
  <c r="U68" i="4"/>
  <c r="AO35" i="5"/>
  <c r="AO32" i="5"/>
  <c r="AQ36" i="5"/>
  <c r="AQ40" i="5"/>
  <c r="AQ44" i="5"/>
  <c r="AQ34" i="5"/>
  <c r="AC81" i="5"/>
  <c r="AO56" i="5"/>
  <c r="AQ47" i="5"/>
  <c r="AO57" i="5"/>
  <c r="AO61" i="5"/>
  <c r="AO60" i="5"/>
  <c r="AO69" i="5"/>
  <c r="AO73" i="5"/>
  <c r="AO80" i="5"/>
  <c r="J40" i="5"/>
  <c r="G79" i="5"/>
  <c r="H79" i="5" s="1"/>
  <c r="V46" i="4"/>
  <c r="U35" i="4"/>
  <c r="AN47" i="5" s="1"/>
  <c r="AK53" i="4"/>
  <c r="BH43" i="5"/>
  <c r="AK31" i="4"/>
  <c r="BT43" i="5" s="1"/>
  <c r="BL28" i="5"/>
  <c r="BL48" i="5" s="1"/>
  <c r="BL52" i="5" s="1"/>
  <c r="AG36" i="4"/>
  <c r="AG40" i="4" s="1"/>
  <c r="T28" i="5"/>
  <c r="T48" i="5" s="1"/>
  <c r="T52" i="5" s="1"/>
  <c r="K36" i="4"/>
  <c r="K40" i="4" s="1"/>
  <c r="BB61" i="5"/>
  <c r="BC61" i="5" s="1"/>
  <c r="BC48" i="5"/>
  <c r="BC52" i="5" s="1"/>
  <c r="AF56" i="5"/>
  <c r="R69" i="4"/>
  <c r="AH28" i="5"/>
  <c r="R36" i="4"/>
  <c r="R40" i="4" s="1"/>
  <c r="Q69" i="4"/>
  <c r="AG48" i="5"/>
  <c r="AG52" i="5" s="1"/>
  <c r="AG81" i="5"/>
  <c r="L37" i="5"/>
  <c r="M25" i="4"/>
  <c r="X37" i="5" s="1"/>
  <c r="L50" i="5"/>
  <c r="X50" i="5" s="1"/>
  <c r="M38" i="4"/>
  <c r="L36" i="5"/>
  <c r="M24" i="4"/>
  <c r="X36" i="5" s="1"/>
  <c r="M46" i="4"/>
  <c r="L64" i="5"/>
  <c r="N52" i="4"/>
  <c r="L47" i="5"/>
  <c r="M35" i="4"/>
  <c r="X47" i="5" s="1"/>
  <c r="M58" i="4"/>
  <c r="H36" i="4"/>
  <c r="H40" i="4" s="1"/>
  <c r="N28" i="5"/>
  <c r="N16" i="4"/>
  <c r="N32" i="5"/>
  <c r="Z32" i="5" s="1"/>
  <c r="N20" i="4"/>
  <c r="L38" i="5"/>
  <c r="M26" i="4"/>
  <c r="X38" i="5" s="1"/>
  <c r="N37" i="5"/>
  <c r="Z37" i="5" s="1"/>
  <c r="N25" i="4"/>
  <c r="N41" i="5"/>
  <c r="Z41" i="5" s="1"/>
  <c r="N29" i="4"/>
  <c r="N45" i="5"/>
  <c r="Z45" i="5" s="1"/>
  <c r="N33" i="4"/>
  <c r="L63" i="5"/>
  <c r="N51" i="4"/>
  <c r="M60" i="4"/>
  <c r="M53" i="4"/>
  <c r="M62" i="4"/>
  <c r="AA37" i="5"/>
  <c r="L65" i="5"/>
  <c r="N53" i="4"/>
  <c r="L75" i="5"/>
  <c r="N63" i="4"/>
  <c r="L77" i="5"/>
  <c r="N65" i="4"/>
  <c r="AA30" i="5"/>
  <c r="Y44" i="5"/>
  <c r="M59" i="4"/>
  <c r="M67" i="4"/>
  <c r="AA43" i="5"/>
  <c r="G75" i="4"/>
  <c r="AK73" i="4"/>
  <c r="AC73" i="4"/>
  <c r="U73" i="4"/>
  <c r="M73" i="4"/>
  <c r="AK74" i="4"/>
  <c r="AC74" i="4"/>
  <c r="U74" i="4"/>
  <c r="M74" i="4"/>
  <c r="M48" i="5"/>
  <c r="M52" i="5" s="1"/>
  <c r="Y28" i="5"/>
  <c r="Y42" i="5"/>
  <c r="Y34" i="5"/>
  <c r="AA38" i="5"/>
  <c r="AA42" i="5"/>
  <c r="AA32" i="5"/>
  <c r="Y46" i="5"/>
  <c r="AA45" i="5"/>
  <c r="Y59" i="5"/>
  <c r="Y62" i="5"/>
  <c r="Y67" i="5"/>
  <c r="Y72" i="5"/>
  <c r="Y75" i="5"/>
  <c r="Y79" i="5"/>
  <c r="G36" i="4"/>
  <c r="G40" i="4" s="1"/>
  <c r="AE36" i="4"/>
  <c r="AE40" i="4" s="1"/>
  <c r="U19" i="4"/>
  <c r="AN31" i="5" s="1"/>
  <c r="U18" i="4"/>
  <c r="AN30" i="5" s="1"/>
  <c r="AZ28" i="5"/>
  <c r="AZ48" i="5" s="1"/>
  <c r="AZ52" i="5" s="1"/>
  <c r="AA36" i="4"/>
  <c r="AA40" i="4" s="1"/>
  <c r="E26" i="4"/>
  <c r="H38" i="5" s="1"/>
  <c r="E34" i="4"/>
  <c r="H46" i="5" s="1"/>
  <c r="E30" i="4"/>
  <c r="H42" i="5" s="1"/>
  <c r="E32" i="4"/>
  <c r="H44" i="5" s="1"/>
  <c r="E28" i="4"/>
  <c r="H40" i="5" s="1"/>
  <c r="E24" i="4"/>
  <c r="H36" i="5" s="1"/>
  <c r="BO48" i="5"/>
  <c r="BO52" i="5" s="1"/>
  <c r="AR45" i="5"/>
  <c r="AC33" i="4"/>
  <c r="BD45" i="5" s="1"/>
  <c r="AC45" i="4"/>
  <c r="AR57" i="5"/>
  <c r="AD45" i="4"/>
  <c r="AC58" i="4"/>
  <c r="AR60" i="5"/>
  <c r="AD48" i="4"/>
  <c r="AR34" i="5"/>
  <c r="AC22" i="4"/>
  <c r="BD34" i="5" s="1"/>
  <c r="AT29" i="5"/>
  <c r="BF29" i="5" s="1"/>
  <c r="AD17" i="4"/>
  <c r="AT33" i="5"/>
  <c r="BF33" i="5" s="1"/>
  <c r="AD21" i="4"/>
  <c r="AR42" i="5"/>
  <c r="AC30" i="4"/>
  <c r="BD42" i="5" s="1"/>
  <c r="BG30" i="5"/>
  <c r="AT39" i="5"/>
  <c r="BF39" i="5" s="1"/>
  <c r="AD27" i="4"/>
  <c r="AT43" i="5"/>
  <c r="BF43" i="5" s="1"/>
  <c r="AD31" i="4"/>
  <c r="AT47" i="5"/>
  <c r="BF47" i="5" s="1"/>
  <c r="AD35" i="4"/>
  <c r="AC48" i="4"/>
  <c r="AR71" i="5"/>
  <c r="AD59" i="4"/>
  <c r="BG43" i="5"/>
  <c r="AC61" i="4"/>
  <c r="AC50" i="4"/>
  <c r="AR73" i="5"/>
  <c r="AD61" i="4"/>
  <c r="AC66" i="4"/>
  <c r="BE38" i="5"/>
  <c r="AC55" i="4"/>
  <c r="AC63" i="4"/>
  <c r="BG37" i="5"/>
  <c r="AC68" i="4"/>
  <c r="BE40" i="5"/>
  <c r="BE33" i="5"/>
  <c r="BE37" i="5"/>
  <c r="BE41" i="5"/>
  <c r="BG32" i="5"/>
  <c r="BE45" i="5"/>
  <c r="BG50" i="5"/>
  <c r="BG47" i="5"/>
  <c r="BE57" i="5"/>
  <c r="BE61" i="5"/>
  <c r="BE64" i="5"/>
  <c r="BE69" i="5"/>
  <c r="BE73" i="5"/>
  <c r="BE80" i="5"/>
  <c r="AB75" i="4"/>
  <c r="W48" i="5"/>
  <c r="W52" i="5" s="1"/>
  <c r="BH71" i="5"/>
  <c r="AL59" i="4"/>
  <c r="BH77" i="5"/>
  <c r="AL65" i="4"/>
  <c r="J46" i="5"/>
  <c r="J33" i="5"/>
  <c r="J43" i="5"/>
  <c r="G17" i="5"/>
  <c r="H17" i="5"/>
  <c r="BJ32" i="5"/>
  <c r="BV32" i="5" s="1"/>
  <c r="AL20" i="4"/>
  <c r="BJ29" i="5"/>
  <c r="BV29" i="5" s="1"/>
  <c r="AL17" i="4"/>
  <c r="BJ36" i="5"/>
  <c r="BV36" i="5" s="1"/>
  <c r="AL24" i="4"/>
  <c r="BJ40" i="5"/>
  <c r="BV40" i="5" s="1"/>
  <c r="AL28" i="4"/>
  <c r="BJ44" i="5"/>
  <c r="BV44" i="5" s="1"/>
  <c r="AL32" i="4"/>
  <c r="BJ50" i="5"/>
  <c r="BV50" i="5" s="1"/>
  <c r="AL38" i="4"/>
  <c r="BH65" i="5"/>
  <c r="AL53" i="4"/>
  <c r="BH75" i="5"/>
  <c r="AL63" i="4"/>
  <c r="BH79" i="5"/>
  <c r="AL67" i="4"/>
  <c r="U54" i="4"/>
  <c r="P56" i="5"/>
  <c r="J69" i="4"/>
  <c r="AK49" i="4"/>
  <c r="I69" i="4"/>
  <c r="BH46" i="5"/>
  <c r="AK34" i="4"/>
  <c r="BT46" i="5" s="1"/>
  <c r="AB38" i="5"/>
  <c r="U26" i="4"/>
  <c r="AN38" i="5" s="1"/>
  <c r="V17" i="4"/>
  <c r="R28" i="5"/>
  <c r="R48" i="5" s="1"/>
  <c r="R52" i="5" s="1"/>
  <c r="J36" i="4"/>
  <c r="J40" i="4" s="1"/>
  <c r="AD39" i="5"/>
  <c r="AP39" i="5" s="1"/>
  <c r="V27" i="4"/>
  <c r="AD43" i="5"/>
  <c r="AP43" i="5" s="1"/>
  <c r="V31" i="4"/>
  <c r="AD47" i="5"/>
  <c r="AP47" i="5" s="1"/>
  <c r="V35" i="4"/>
  <c r="U48" i="4"/>
  <c r="AB73" i="5"/>
  <c r="V61" i="4"/>
  <c r="AO40" i="5"/>
  <c r="U58" i="4"/>
  <c r="AB63" i="5"/>
  <c r="V51" i="4"/>
  <c r="U60" i="4"/>
  <c r="AQ39" i="5"/>
  <c r="U55" i="4"/>
  <c r="U63" i="4"/>
  <c r="AO42" i="5"/>
  <c r="AC48" i="5"/>
  <c r="AC52" i="5" s="1"/>
  <c r="AO28" i="5"/>
  <c r="AQ37" i="5"/>
  <c r="AO33" i="5"/>
  <c r="AO37" i="5"/>
  <c r="AO41" i="5"/>
  <c r="AQ31" i="5"/>
  <c r="AO45" i="5"/>
  <c r="AQ50" i="5"/>
  <c r="AO50" i="5"/>
  <c r="AO62" i="5"/>
  <c r="AO65" i="5"/>
  <c r="AO64" i="5"/>
  <c r="AO71" i="5"/>
  <c r="AO79" i="5"/>
  <c r="AK65" i="4"/>
  <c r="AL62" i="5"/>
  <c r="AM62" i="5" s="1"/>
  <c r="AL60" i="5"/>
  <c r="AM60" i="5" s="1"/>
  <c r="AN58" i="5"/>
  <c r="U27" i="4"/>
  <c r="AN39" i="5" s="1"/>
  <c r="AL73" i="5"/>
  <c r="AM73" i="5" s="1"/>
  <c r="R65" i="5"/>
  <c r="S65" i="5" s="1"/>
  <c r="G64" i="5"/>
  <c r="H64" i="5" s="1"/>
  <c r="U31" i="4"/>
  <c r="AN43" i="5" s="1"/>
  <c r="Y36" i="4"/>
  <c r="Y40" i="4" s="1"/>
  <c r="AA69" i="4"/>
  <c r="BA81" i="5"/>
  <c r="AH67" i="5"/>
  <c r="AI67" i="5" s="1"/>
  <c r="AI48" i="5"/>
  <c r="AI52" i="5" s="1"/>
  <c r="L41" i="5"/>
  <c r="M29" i="4"/>
  <c r="X41" i="5" s="1"/>
  <c r="L56" i="5"/>
  <c r="H69" i="4"/>
  <c r="N44" i="4"/>
  <c r="L40" i="5"/>
  <c r="M28" i="4"/>
  <c r="X40" i="5" s="1"/>
  <c r="M47" i="4"/>
  <c r="M57" i="4"/>
  <c r="L58" i="5"/>
  <c r="N46" i="4"/>
  <c r="L34" i="5"/>
  <c r="M22" i="4"/>
  <c r="X34" i="5" s="1"/>
  <c r="N29" i="5"/>
  <c r="Z29" i="5" s="1"/>
  <c r="N17" i="4"/>
  <c r="N33" i="5"/>
  <c r="Z33" i="5" s="1"/>
  <c r="N21" i="4"/>
  <c r="L42" i="5"/>
  <c r="M30" i="4"/>
  <c r="X42" i="5" s="1"/>
  <c r="N38" i="5"/>
  <c r="Z38" i="5" s="1"/>
  <c r="N26" i="4"/>
  <c r="N42" i="5"/>
  <c r="Z42" i="5" s="1"/>
  <c r="N30" i="4"/>
  <c r="N46" i="5"/>
  <c r="Z46" i="5" s="1"/>
  <c r="N34" i="4"/>
  <c r="G69" i="4"/>
  <c r="M44" i="4"/>
  <c r="M52" i="4"/>
  <c r="L80" i="5"/>
  <c r="N68" i="4"/>
  <c r="M54" i="4"/>
  <c r="M65" i="4"/>
  <c r="AA41" i="5"/>
  <c r="L67" i="5"/>
  <c r="N55" i="4"/>
  <c r="L76" i="5"/>
  <c r="N64" i="4"/>
  <c r="M66" i="4"/>
  <c r="Y35" i="5"/>
  <c r="L66" i="5"/>
  <c r="N54" i="4"/>
  <c r="L74" i="5"/>
  <c r="N62" i="4"/>
  <c r="M64" i="4"/>
  <c r="Y29" i="5"/>
  <c r="Y31" i="5"/>
  <c r="M81" i="5"/>
  <c r="Y56" i="5"/>
  <c r="Y39" i="5"/>
  <c r="Y43" i="5"/>
  <c r="AA33" i="5"/>
  <c r="Y47" i="5"/>
  <c r="AA46" i="5"/>
  <c r="Y63" i="5"/>
  <c r="Y66" i="5"/>
  <c r="Y60" i="5"/>
  <c r="Y71" i="5"/>
  <c r="Y74" i="5"/>
  <c r="Y78" i="5"/>
  <c r="AK17" i="4"/>
  <c r="BT29" i="5" s="1"/>
  <c r="L30" i="5"/>
  <c r="M18" i="4"/>
  <c r="X30" i="5" s="1"/>
  <c r="S36" i="4"/>
  <c r="S40" i="4" s="1"/>
  <c r="G48" i="5"/>
  <c r="G52" i="5" s="1"/>
  <c r="BN28" i="5"/>
  <c r="BN48" i="5" s="1"/>
  <c r="BN52" i="5" s="1"/>
  <c r="AH36" i="4"/>
  <c r="AH40" i="4" s="1"/>
  <c r="AG69" i="4"/>
  <c r="BM48" i="5"/>
  <c r="BM52" i="5" s="1"/>
  <c r="BM81" i="5"/>
  <c r="AC57" i="4"/>
  <c r="AR36" i="5"/>
  <c r="AC24" i="4"/>
  <c r="BD36" i="5" s="1"/>
  <c r="AC46" i="4"/>
  <c r="AR43" i="5"/>
  <c r="AC31" i="4"/>
  <c r="BD43" i="5" s="1"/>
  <c r="AR62" i="5"/>
  <c r="AD50" i="4"/>
  <c r="AR35" i="5"/>
  <c r="AC23" i="4"/>
  <c r="BD35" i="5" s="1"/>
  <c r="AT30" i="5"/>
  <c r="BF30" i="5" s="1"/>
  <c r="AD18" i="4"/>
  <c r="AT34" i="5"/>
  <c r="BF34" i="5" s="1"/>
  <c r="AD22" i="4"/>
  <c r="AR46" i="5"/>
  <c r="AC34" i="4"/>
  <c r="BD46" i="5" s="1"/>
  <c r="AT36" i="5"/>
  <c r="BF36" i="5" s="1"/>
  <c r="AD24" i="4"/>
  <c r="AT40" i="5"/>
  <c r="BF40" i="5" s="1"/>
  <c r="AD28" i="4"/>
  <c r="AT44" i="5"/>
  <c r="BF44" i="5" s="1"/>
  <c r="AD32" i="4"/>
  <c r="AT50" i="5"/>
  <c r="BF50" i="5" s="1"/>
  <c r="AD38" i="4"/>
  <c r="AR63" i="5"/>
  <c r="AD51" i="4"/>
  <c r="AC60" i="4"/>
  <c r="AC53" i="4"/>
  <c r="AC62" i="4"/>
  <c r="AR65" i="5"/>
  <c r="AD53" i="4"/>
  <c r="AR75" i="5"/>
  <c r="AD63" i="4"/>
  <c r="AU48" i="5"/>
  <c r="AU52" i="5" s="1"/>
  <c r="BG28" i="5"/>
  <c r="BE42" i="5"/>
  <c r="AR70" i="5"/>
  <c r="AD58" i="4"/>
  <c r="AR78" i="5"/>
  <c r="AD66" i="4"/>
  <c r="BG41" i="5"/>
  <c r="AS48" i="5"/>
  <c r="AS52" i="5" s="1"/>
  <c r="BE28" i="5"/>
  <c r="BE30" i="5"/>
  <c r="BE34" i="5"/>
  <c r="BG38" i="5"/>
  <c r="BG42" i="5"/>
  <c r="BG33" i="5"/>
  <c r="BE46" i="5"/>
  <c r="BG44" i="5"/>
  <c r="BE50" i="5"/>
  <c r="BE62" i="5"/>
  <c r="BE67" i="5"/>
  <c r="BE68" i="5"/>
  <c r="BE71" i="5"/>
  <c r="BE79" i="5"/>
  <c r="V28" i="5"/>
  <c r="V48" i="5" s="1"/>
  <c r="L36" i="4"/>
  <c r="L40" i="4" s="1"/>
  <c r="T56" i="5"/>
  <c r="L69" i="4"/>
  <c r="K69" i="4"/>
  <c r="U48" i="5"/>
  <c r="U52" i="5" s="1"/>
  <c r="C75" i="4"/>
  <c r="M16" i="4"/>
  <c r="BU48" i="5" l="1"/>
  <c r="BU52" i="5" s="1"/>
  <c r="BE48" i="5"/>
  <c r="BU81" i="5"/>
  <c r="BW48" i="5"/>
  <c r="BW52" i="5" s="1"/>
  <c r="AP58" i="5"/>
  <c r="V52" i="5"/>
  <c r="L48" i="5"/>
  <c r="L52" i="5" s="1"/>
  <c r="Z50" i="5"/>
  <c r="M69" i="4"/>
  <c r="AC75" i="4"/>
  <c r="BH48" i="5"/>
  <c r="BH52" i="5" s="1"/>
  <c r="AB48" i="5"/>
  <c r="AB52" i="5" s="1"/>
  <c r="BG48" i="5"/>
  <c r="BG52" i="5" s="1"/>
  <c r="AT62" i="5"/>
  <c r="BD62" i="5"/>
  <c r="P81" i="5"/>
  <c r="R56" i="5"/>
  <c r="BD73" i="5"/>
  <c r="AT73" i="5"/>
  <c r="Y48" i="5"/>
  <c r="Y52" i="5" s="1"/>
  <c r="V69" i="4"/>
  <c r="AE64" i="5"/>
  <c r="AQ64" i="5" s="1"/>
  <c r="AP64" i="5"/>
  <c r="AC69" i="4"/>
  <c r="N61" i="5"/>
  <c r="X61" i="5"/>
  <c r="AZ81" i="5"/>
  <c r="BB56" i="5"/>
  <c r="AD70" i="5"/>
  <c r="AN70" i="5"/>
  <c r="BH81" i="5"/>
  <c r="BT56" i="5"/>
  <c r="BJ56" i="5"/>
  <c r="BJ66" i="5"/>
  <c r="BT66" i="5"/>
  <c r="BJ67" i="5"/>
  <c r="BT67" i="5"/>
  <c r="BT80" i="5"/>
  <c r="BJ80" i="5"/>
  <c r="N67" i="5"/>
  <c r="X67" i="5"/>
  <c r="BJ75" i="5"/>
  <c r="BT75" i="5"/>
  <c r="AT71" i="5"/>
  <c r="BD71" i="5"/>
  <c r="N65" i="5"/>
  <c r="X65" i="5"/>
  <c r="X64" i="5"/>
  <c r="N64" i="5"/>
  <c r="AH48" i="5"/>
  <c r="AH52" i="5" s="1"/>
  <c r="AP28" i="5"/>
  <c r="AD71" i="5"/>
  <c r="AN71" i="5"/>
  <c r="X71" i="5"/>
  <c r="N71" i="5"/>
  <c r="X68" i="5"/>
  <c r="N68" i="5"/>
  <c r="AN79" i="5"/>
  <c r="AD79" i="5"/>
  <c r="AD69" i="5"/>
  <c r="AN69" i="5"/>
  <c r="AD67" i="5"/>
  <c r="AN67" i="5"/>
  <c r="G81" i="5"/>
  <c r="H81" i="5" s="1"/>
  <c r="H56" i="5"/>
  <c r="AD62" i="5"/>
  <c r="AN62" i="5"/>
  <c r="BT68" i="5"/>
  <c r="BJ68" i="5"/>
  <c r="V75" i="4"/>
  <c r="AK69" i="4"/>
  <c r="BJ48" i="5"/>
  <c r="BJ52" i="5" s="1"/>
  <c r="BV28" i="5"/>
  <c r="BV48" i="5" s="1"/>
  <c r="BV52" i="5" s="1"/>
  <c r="H48" i="5"/>
  <c r="H52" i="5" s="1"/>
  <c r="AT70" i="5"/>
  <c r="BD70" i="5"/>
  <c r="BD63" i="5"/>
  <c r="AT63" i="5"/>
  <c r="X80" i="5"/>
  <c r="N80" i="5"/>
  <c r="N69" i="4"/>
  <c r="AO48" i="5"/>
  <c r="AO52" i="5" s="1"/>
  <c r="AN63" i="5"/>
  <c r="AD63" i="5"/>
  <c r="AN73" i="5"/>
  <c r="AD73" i="5"/>
  <c r="BJ77" i="5"/>
  <c r="BT77" i="5"/>
  <c r="BD57" i="5"/>
  <c r="AT57" i="5"/>
  <c r="M75" i="4"/>
  <c r="N36" i="4"/>
  <c r="N40" i="4" s="1"/>
  <c r="BJ72" i="5"/>
  <c r="BT72" i="5"/>
  <c r="AT66" i="5"/>
  <c r="BD66" i="5"/>
  <c r="AT72" i="5"/>
  <c r="BD72" i="5"/>
  <c r="AT58" i="5"/>
  <c r="BD58" i="5"/>
  <c r="AD69" i="4"/>
  <c r="N62" i="5"/>
  <c r="X62" i="5"/>
  <c r="U69" i="4"/>
  <c r="BE81" i="5"/>
  <c r="AT67" i="5"/>
  <c r="BD67" i="5"/>
  <c r="BD80" i="5"/>
  <c r="AT80" i="5"/>
  <c r="BL81" i="5"/>
  <c r="BN56" i="5"/>
  <c r="X79" i="5"/>
  <c r="N79" i="5"/>
  <c r="N72" i="5"/>
  <c r="X72" i="5"/>
  <c r="AD75" i="4"/>
  <c r="AD78" i="5"/>
  <c r="AN78" i="5"/>
  <c r="AQ48" i="5"/>
  <c r="AQ52" i="5" s="1"/>
  <c r="AD75" i="5"/>
  <c r="AN75" i="5"/>
  <c r="BT60" i="5"/>
  <c r="BJ60" i="5"/>
  <c r="BJ74" i="5"/>
  <c r="BT74" i="5"/>
  <c r="BT69" i="5"/>
  <c r="BJ69" i="5"/>
  <c r="BT76" i="5"/>
  <c r="BJ76" i="5"/>
  <c r="AL36" i="4"/>
  <c r="AL40" i="4" s="1"/>
  <c r="AK36" i="4"/>
  <c r="AK40" i="4" s="1"/>
  <c r="T81" i="5"/>
  <c r="V56" i="5"/>
  <c r="BE52" i="5"/>
  <c r="AT78" i="5"/>
  <c r="BD78" i="5"/>
  <c r="L81" i="5"/>
  <c r="X56" i="5"/>
  <c r="N56" i="5"/>
  <c r="BJ71" i="5"/>
  <c r="BT71" i="5"/>
  <c r="AO81" i="5"/>
  <c r="AD72" i="5"/>
  <c r="AN72" i="5"/>
  <c r="AT74" i="5"/>
  <c r="BD74" i="5"/>
  <c r="AT61" i="5"/>
  <c r="BD61" i="5"/>
  <c r="AD36" i="4"/>
  <c r="AD40" i="4" s="1"/>
  <c r="AR81" i="5"/>
  <c r="BD56" i="5"/>
  <c r="AT56" i="5"/>
  <c r="X73" i="5"/>
  <c r="N73" i="5"/>
  <c r="AV81" i="5"/>
  <c r="AX56" i="5"/>
  <c r="BD76" i="5"/>
  <c r="AT76" i="5"/>
  <c r="N75" i="4"/>
  <c r="AD65" i="5"/>
  <c r="AN65" i="5"/>
  <c r="BJ62" i="5"/>
  <c r="BT62" i="5"/>
  <c r="BJ61" i="5"/>
  <c r="BT61" i="5"/>
  <c r="E36" i="4"/>
  <c r="E40" i="4" s="1"/>
  <c r="BD65" i="5"/>
  <c r="AT65" i="5"/>
  <c r="N74" i="5"/>
  <c r="X74" i="5"/>
  <c r="N58" i="5"/>
  <c r="X58" i="5"/>
  <c r="AK75" i="4"/>
  <c r="X77" i="5"/>
  <c r="N77" i="5"/>
  <c r="AD66" i="5"/>
  <c r="AN66" i="5"/>
  <c r="AB81" i="5"/>
  <c r="AN56" i="5"/>
  <c r="AD56" i="5"/>
  <c r="BJ78" i="5"/>
  <c r="BT78" i="5"/>
  <c r="BT63" i="5"/>
  <c r="BJ63" i="5"/>
  <c r="BD79" i="5"/>
  <c r="AT79" i="5"/>
  <c r="AT77" i="5"/>
  <c r="BD77" i="5"/>
  <c r="BD69" i="5"/>
  <c r="AT69" i="5"/>
  <c r="AT48" i="5"/>
  <c r="AT52" i="5" s="1"/>
  <c r="BF28" i="5"/>
  <c r="BF48" i="5" s="1"/>
  <c r="BF52" i="5" s="1"/>
  <c r="AR48" i="5"/>
  <c r="AR52" i="5" s="1"/>
  <c r="N78" i="5"/>
  <c r="X78" i="5"/>
  <c r="AN68" i="5"/>
  <c r="AD68" i="5"/>
  <c r="BD64" i="5"/>
  <c r="AT64" i="5"/>
  <c r="X69" i="5"/>
  <c r="N69" i="5"/>
  <c r="AN80" i="5"/>
  <c r="AD80" i="5"/>
  <c r="AP36" i="5"/>
  <c r="AD48" i="5"/>
  <c r="AD52" i="5" s="1"/>
  <c r="BT57" i="5"/>
  <c r="BJ57" i="5"/>
  <c r="AN57" i="5"/>
  <c r="AD57" i="5"/>
  <c r="X28" i="5"/>
  <c r="X48" i="5" s="1"/>
  <c r="X52" i="5" s="1"/>
  <c r="M36" i="4"/>
  <c r="M40" i="4" s="1"/>
  <c r="AT75" i="5"/>
  <c r="BD75" i="5"/>
  <c r="Y81" i="5"/>
  <c r="N66" i="5"/>
  <c r="X66" i="5"/>
  <c r="X76" i="5"/>
  <c r="N76" i="5"/>
  <c r="BT79" i="5"/>
  <c r="BJ79" i="5"/>
  <c r="BT65" i="5"/>
  <c r="BJ65" i="5"/>
  <c r="BD60" i="5"/>
  <c r="AT60" i="5"/>
  <c r="U75" i="4"/>
  <c r="N75" i="5"/>
  <c r="X75" i="5"/>
  <c r="X63" i="5"/>
  <c r="N63" i="5"/>
  <c r="N48" i="5"/>
  <c r="N52" i="5" s="1"/>
  <c r="Z28" i="5"/>
  <c r="Z48" i="5" s="1"/>
  <c r="AF81" i="5"/>
  <c r="AH56" i="5"/>
  <c r="AD74" i="5"/>
  <c r="AN74" i="5"/>
  <c r="AN59" i="5"/>
  <c r="AD59" i="5"/>
  <c r="V36" i="4"/>
  <c r="V40" i="4" s="1"/>
  <c r="AJ81" i="5"/>
  <c r="AL56" i="5"/>
  <c r="BJ70" i="5"/>
  <c r="BT70" i="5"/>
  <c r="BT73" i="5"/>
  <c r="BJ73" i="5"/>
  <c r="BT59" i="5"/>
  <c r="BJ59" i="5"/>
  <c r="BD59" i="5"/>
  <c r="AT59" i="5"/>
  <c r="BD68" i="5"/>
  <c r="AT68" i="5"/>
  <c r="AN28" i="5"/>
  <c r="AN48" i="5" s="1"/>
  <c r="AN52" i="5" s="1"/>
  <c r="U36" i="4"/>
  <c r="U40" i="4" s="1"/>
  <c r="BD28" i="5"/>
  <c r="BD48" i="5" s="1"/>
  <c r="BD52" i="5" s="1"/>
  <c r="AC36" i="4"/>
  <c r="AC40" i="4" s="1"/>
  <c r="N70" i="5"/>
  <c r="X70" i="5"/>
  <c r="X57" i="5"/>
  <c r="N57" i="5"/>
  <c r="BJ58" i="5"/>
  <c r="BT58" i="5"/>
  <c r="AD77" i="5"/>
  <c r="AN77" i="5"/>
  <c r="AD61" i="5"/>
  <c r="AN61" i="5"/>
  <c r="AN76" i="5"/>
  <c r="AD76" i="5"/>
  <c r="AN60" i="5"/>
  <c r="AD60" i="5"/>
  <c r="BT64" i="5"/>
  <c r="BJ64" i="5"/>
  <c r="AA48" i="5"/>
  <c r="AA52" i="5" s="1"/>
  <c r="AL75" i="4"/>
  <c r="X59" i="5"/>
  <c r="N59" i="5"/>
  <c r="X60" i="5"/>
  <c r="N60" i="5"/>
  <c r="BP81" i="5"/>
  <c r="BR56" i="5"/>
  <c r="AL69" i="4"/>
  <c r="J48" i="5"/>
  <c r="J52" i="5" s="1"/>
  <c r="BT48" i="5"/>
  <c r="BT52" i="5" s="1"/>
  <c r="Z52" i="5" l="1"/>
  <c r="AP60" i="5"/>
  <c r="AE60" i="5"/>
  <c r="AQ60" i="5" s="1"/>
  <c r="AU59" i="5"/>
  <c r="BG59" i="5" s="1"/>
  <c r="BF59" i="5"/>
  <c r="AL81" i="5"/>
  <c r="AM56" i="5"/>
  <c r="AM81" i="5" s="1"/>
  <c r="BF60" i="5"/>
  <c r="AU60" i="5"/>
  <c r="BG60" i="5" s="1"/>
  <c r="AU75" i="5"/>
  <c r="BG75" i="5" s="1"/>
  <c r="BF75" i="5"/>
  <c r="BK63" i="5"/>
  <c r="BW63" i="5" s="1"/>
  <c r="BV63" i="5"/>
  <c r="BV61" i="5"/>
  <c r="BK61" i="5"/>
  <c r="BW61" i="5" s="1"/>
  <c r="AP65" i="5"/>
  <c r="AE65" i="5"/>
  <c r="AQ65" i="5" s="1"/>
  <c r="AT81" i="5"/>
  <c r="BF56" i="5"/>
  <c r="AU56" i="5"/>
  <c r="AE75" i="5"/>
  <c r="AQ75" i="5" s="1"/>
  <c r="AP75" i="5"/>
  <c r="AE63" i="5"/>
  <c r="AQ63" i="5" s="1"/>
  <c r="AP63" i="5"/>
  <c r="AP71" i="5"/>
  <c r="AE71" i="5"/>
  <c r="AQ71" i="5" s="1"/>
  <c r="BF71" i="5"/>
  <c r="AU71" i="5"/>
  <c r="BG71" i="5" s="1"/>
  <c r="O67" i="5"/>
  <c r="AA67" i="5" s="1"/>
  <c r="Z67" i="5"/>
  <c r="BK67" i="5"/>
  <c r="BW67" i="5" s="1"/>
  <c r="BV67" i="5"/>
  <c r="BB81" i="5"/>
  <c r="BC56" i="5"/>
  <c r="BC81" i="5" s="1"/>
  <c r="AP61" i="5"/>
  <c r="AE61" i="5"/>
  <c r="AQ61" i="5" s="1"/>
  <c r="BV58" i="5"/>
  <c r="BK58" i="5"/>
  <c r="BW58" i="5" s="1"/>
  <c r="Z70" i="5"/>
  <c r="O70" i="5"/>
  <c r="AA70" i="5" s="1"/>
  <c r="Z66" i="5"/>
  <c r="O66" i="5"/>
  <c r="AA66" i="5" s="1"/>
  <c r="BK57" i="5"/>
  <c r="BW57" i="5" s="1"/>
  <c r="BV57" i="5"/>
  <c r="BF77" i="5"/>
  <c r="AU77" i="5"/>
  <c r="BG77" i="5" s="1"/>
  <c r="Z77" i="5"/>
  <c r="O77" i="5"/>
  <c r="AA77" i="5" s="1"/>
  <c r="BD81" i="5"/>
  <c r="AE72" i="5"/>
  <c r="AQ72" i="5" s="1"/>
  <c r="AP72" i="5"/>
  <c r="N81" i="5"/>
  <c r="Z56" i="5"/>
  <c r="O56" i="5"/>
  <c r="AU78" i="5"/>
  <c r="BG78" i="5" s="1"/>
  <c r="BF78" i="5"/>
  <c r="BN81" i="5"/>
  <c r="BO56" i="5"/>
  <c r="BO81" i="5" s="1"/>
  <c r="BF66" i="5"/>
  <c r="AU66" i="5"/>
  <c r="BG66" i="5" s="1"/>
  <c r="AP48" i="5"/>
  <c r="AP52" i="5" s="1"/>
  <c r="BK80" i="5"/>
  <c r="BW80" i="5" s="1"/>
  <c r="BV80" i="5"/>
  <c r="BF73" i="5"/>
  <c r="AU73" i="5"/>
  <c r="BG73" i="5" s="1"/>
  <c r="BR81" i="5"/>
  <c r="BS56" i="5"/>
  <c r="BS81" i="5" s="1"/>
  <c r="O59" i="5"/>
  <c r="AA59" i="5" s="1"/>
  <c r="Z59" i="5"/>
  <c r="BK64" i="5"/>
  <c r="BW64" i="5" s="1"/>
  <c r="BV64" i="5"/>
  <c r="AE76" i="5"/>
  <c r="AQ76" i="5" s="1"/>
  <c r="AP76" i="5"/>
  <c r="O57" i="5"/>
  <c r="AA57" i="5" s="1"/>
  <c r="Z57" i="5"/>
  <c r="BF68" i="5"/>
  <c r="AU68" i="5"/>
  <c r="BG68" i="5" s="1"/>
  <c r="BK59" i="5"/>
  <c r="BW59" i="5" s="1"/>
  <c r="BV59" i="5"/>
  <c r="AP74" i="5"/>
  <c r="AE74" i="5"/>
  <c r="AQ74" i="5" s="1"/>
  <c r="O75" i="5"/>
  <c r="AA75" i="5" s="1"/>
  <c r="Z75" i="5"/>
  <c r="BV65" i="5"/>
  <c r="BK65" i="5"/>
  <c r="BW65" i="5" s="1"/>
  <c r="O76" i="5"/>
  <c r="AA76" i="5" s="1"/>
  <c r="Z76" i="5"/>
  <c r="O78" i="5"/>
  <c r="AA78" i="5" s="1"/>
  <c r="Z78" i="5"/>
  <c r="AU69" i="5"/>
  <c r="BG69" i="5" s="1"/>
  <c r="BF69" i="5"/>
  <c r="AU79" i="5"/>
  <c r="BG79" i="5" s="1"/>
  <c r="BF79" i="5"/>
  <c r="BK62" i="5"/>
  <c r="BW62" i="5" s="1"/>
  <c r="BV62" i="5"/>
  <c r="AU76" i="5"/>
  <c r="BG76" i="5" s="1"/>
  <c r="BF76" i="5"/>
  <c r="Z73" i="5"/>
  <c r="O73" i="5"/>
  <c r="AA73" i="5" s="1"/>
  <c r="X81" i="5"/>
  <c r="O72" i="5"/>
  <c r="AA72" i="5" s="1"/>
  <c r="Z72" i="5"/>
  <c r="AU67" i="5"/>
  <c r="BG67" i="5" s="1"/>
  <c r="BF67" i="5"/>
  <c r="O62" i="5"/>
  <c r="AA62" i="5" s="1"/>
  <c r="Z62" i="5"/>
  <c r="AU57" i="5"/>
  <c r="BG57" i="5" s="1"/>
  <c r="BF57" i="5"/>
  <c r="AP73" i="5"/>
  <c r="AE73" i="5"/>
  <c r="AQ73" i="5" s="1"/>
  <c r="AU63" i="5"/>
  <c r="BG63" i="5" s="1"/>
  <c r="BF63" i="5"/>
  <c r="AE62" i="5"/>
  <c r="AQ62" i="5" s="1"/>
  <c r="AP62" i="5"/>
  <c r="AE67" i="5"/>
  <c r="AQ67" i="5" s="1"/>
  <c r="AP67" i="5"/>
  <c r="Z65" i="5"/>
  <c r="O65" i="5"/>
  <c r="AA65" i="5" s="1"/>
  <c r="BK75" i="5"/>
  <c r="BW75" i="5" s="1"/>
  <c r="BV75" i="5"/>
  <c r="BV66" i="5"/>
  <c r="BK66" i="5"/>
  <c r="BW66" i="5" s="1"/>
  <c r="AU62" i="5"/>
  <c r="BG62" i="5" s="1"/>
  <c r="BF62" i="5"/>
  <c r="Z60" i="5"/>
  <c r="O60" i="5"/>
  <c r="AA60" i="5" s="1"/>
  <c r="BV73" i="5"/>
  <c r="BK73" i="5"/>
  <c r="BW73" i="5" s="1"/>
  <c r="BK79" i="5"/>
  <c r="BW79" i="5" s="1"/>
  <c r="BV79" i="5"/>
  <c r="AD81" i="5"/>
  <c r="AP56" i="5"/>
  <c r="AE56" i="5"/>
  <c r="AP66" i="5"/>
  <c r="AE66" i="5"/>
  <c r="AQ66" i="5" s="1"/>
  <c r="BF65" i="5"/>
  <c r="AU65" i="5"/>
  <c r="BG65" i="5" s="1"/>
  <c r="AX81" i="5"/>
  <c r="AY56" i="5"/>
  <c r="AY81" i="5" s="1"/>
  <c r="BV71" i="5"/>
  <c r="BK71" i="5"/>
  <c r="BW71" i="5" s="1"/>
  <c r="BV74" i="5"/>
  <c r="BK74" i="5"/>
  <c r="BW74" i="5" s="1"/>
  <c r="O80" i="5"/>
  <c r="AA80" i="5" s="1"/>
  <c r="Z80" i="5"/>
  <c r="AE69" i="5"/>
  <c r="AQ69" i="5" s="1"/>
  <c r="AP69" i="5"/>
  <c r="BT81" i="5"/>
  <c r="AE80" i="5"/>
  <c r="AQ80" i="5" s="1"/>
  <c r="AP80" i="5"/>
  <c r="AU64" i="5"/>
  <c r="BG64" i="5" s="1"/>
  <c r="BF64" i="5"/>
  <c r="AN81" i="5"/>
  <c r="Z58" i="5"/>
  <c r="O58" i="5"/>
  <c r="AA58" i="5" s="1"/>
  <c r="BF61" i="5"/>
  <c r="AU61" i="5"/>
  <c r="BG61" i="5" s="1"/>
  <c r="BK69" i="5"/>
  <c r="BW69" i="5" s="1"/>
  <c r="BV69" i="5"/>
  <c r="BV60" i="5"/>
  <c r="BK60" i="5"/>
  <c r="BW60" i="5" s="1"/>
  <c r="BF58" i="5"/>
  <c r="AU58" i="5"/>
  <c r="BG58" i="5" s="1"/>
  <c r="BV77" i="5"/>
  <c r="BK77" i="5"/>
  <c r="BW77" i="5" s="1"/>
  <c r="BF70" i="5"/>
  <c r="AU70" i="5"/>
  <c r="BG70" i="5" s="1"/>
  <c r="AE79" i="5"/>
  <c r="AQ79" i="5" s="1"/>
  <c r="AP79" i="5"/>
  <c r="Z71" i="5"/>
  <c r="O71" i="5"/>
  <c r="AA71" i="5" s="1"/>
  <c r="AP77" i="5"/>
  <c r="AE77" i="5"/>
  <c r="AQ77" i="5" s="1"/>
  <c r="BV70" i="5"/>
  <c r="BK70" i="5"/>
  <c r="BW70" i="5" s="1"/>
  <c r="AE59" i="5"/>
  <c r="AQ59" i="5" s="1"/>
  <c r="AP59" i="5"/>
  <c r="AH81" i="5"/>
  <c r="AI56" i="5"/>
  <c r="AI81" i="5" s="1"/>
  <c r="O63" i="5"/>
  <c r="AA63" i="5" s="1"/>
  <c r="Z63" i="5"/>
  <c r="AE57" i="5"/>
  <c r="AQ57" i="5" s="1"/>
  <c r="AP57" i="5"/>
  <c r="Z69" i="5"/>
  <c r="O69" i="5"/>
  <c r="AA69" i="5" s="1"/>
  <c r="AP68" i="5"/>
  <c r="AE68" i="5"/>
  <c r="AQ68" i="5" s="1"/>
  <c r="BK78" i="5"/>
  <c r="BW78" i="5" s="1"/>
  <c r="BV78" i="5"/>
  <c r="Z74" i="5"/>
  <c r="O74" i="5"/>
  <c r="AA74" i="5" s="1"/>
  <c r="BF74" i="5"/>
  <c r="AU74" i="5"/>
  <c r="BG74" i="5" s="1"/>
  <c r="V81" i="5"/>
  <c r="W56" i="5"/>
  <c r="W81" i="5" s="1"/>
  <c r="BK76" i="5"/>
  <c r="BW76" i="5" s="1"/>
  <c r="BV76" i="5"/>
  <c r="AE78" i="5"/>
  <c r="AQ78" i="5" s="1"/>
  <c r="AP78" i="5"/>
  <c r="O79" i="5"/>
  <c r="AA79" i="5" s="1"/>
  <c r="Z79" i="5"/>
  <c r="AU80" i="5"/>
  <c r="BG80" i="5" s="1"/>
  <c r="BF80" i="5"/>
  <c r="AU72" i="5"/>
  <c r="BG72" i="5" s="1"/>
  <c r="BF72" i="5"/>
  <c r="BK72" i="5"/>
  <c r="BW72" i="5" s="1"/>
  <c r="BV72" i="5"/>
  <c r="BV68" i="5"/>
  <c r="BK68" i="5"/>
  <c r="BW68" i="5" s="1"/>
  <c r="Z68" i="5"/>
  <c r="O68" i="5"/>
  <c r="AA68" i="5" s="1"/>
  <c r="O64" i="5"/>
  <c r="AA64" i="5" s="1"/>
  <c r="Z64" i="5"/>
  <c r="BJ81" i="5"/>
  <c r="BV56" i="5"/>
  <c r="BK56" i="5"/>
  <c r="AP70" i="5"/>
  <c r="AE70" i="5"/>
  <c r="AQ70" i="5" s="1"/>
  <c r="Z61" i="5"/>
  <c r="O61" i="5"/>
  <c r="AA61" i="5" s="1"/>
  <c r="R81" i="5"/>
  <c r="S56" i="5"/>
  <c r="S81" i="5" s="1"/>
  <c r="AE81" i="5" l="1"/>
  <c r="AQ56" i="5"/>
  <c r="AQ81" i="5" s="1"/>
  <c r="Z81" i="5"/>
  <c r="BK81" i="5"/>
  <c r="BW56" i="5"/>
  <c r="BW81" i="5" s="1"/>
  <c r="AU81" i="5"/>
  <c r="BG56" i="5"/>
  <c r="BG81" i="5" s="1"/>
  <c r="BV81" i="5"/>
  <c r="BF81" i="5"/>
  <c r="AP81" i="5"/>
  <c r="O81" i="5"/>
  <c r="AA56" i="5"/>
  <c r="AA81" i="5" s="1"/>
</calcChain>
</file>

<file path=xl/sharedStrings.xml><?xml version="1.0" encoding="utf-8"?>
<sst xmlns="http://schemas.openxmlformats.org/spreadsheetml/2006/main" count="13018" uniqueCount="2196">
  <si>
    <t>План закупки товаров (работ, услуг)</t>
  </si>
  <si>
    <t>на ________ год (на _________ период)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</si>
  <si>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</si>
  <si>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</si>
  <si>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</si>
  <si>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</si>
  <si>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</si>
  <si>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</si>
  <si>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</si>
  <si>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</si>
  <si>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</si>
  <si>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</si>
  <si>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</si>
  <si>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</si>
  <si>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Наименование ЭТП</t>
  </si>
  <si>
    <t>Особая закупочная ситуация</t>
  </si>
  <si>
    <t>Основание закупки у ЕП</t>
  </si>
  <si>
    <t>Инициатор закупки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</si>
  <si>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</si>
  <si>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</si>
  <si>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</si>
  <si>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</si>
  <si>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</si>
  <si>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Источник финансирования (статья расходов)</t>
  </si>
  <si>
    <t>График осуществления процедур закупки</t>
  </si>
  <si>
    <t>Наименование</t>
  </si>
  <si>
    <t>Код по ОКАТО</t>
  </si>
  <si>
    <t>Срок исполнения договора (месяц, год)</t>
  </si>
  <si>
    <t>да/нет</t>
  </si>
  <si>
    <t>Цена договора</t>
  </si>
  <si>
    <t>11.1</t>
  </si>
  <si>
    <t>11.2</t>
  </si>
  <si>
    <t>__________________________________________________________________     ________________ "  " ______________ 20__ г.</t>
  </si>
  <si>
    <t xml:space="preserve"> (Ф.И.О., должность руководителя (уполномоченного лица) заказчика)         (подпись)        (дата утверждения)</t>
  </si>
  <si>
    <t xml:space="preserve">                                                                             МП</t>
  </si>
  <si>
    <t>Сведения о НМЦ договора (цене лота)</t>
  </si>
  <si>
    <t xml:space="preserve">Дата размещения извещения о закупке </t>
  </si>
  <si>
    <t>Дата рассмотрения заявок</t>
  </si>
  <si>
    <t>Срок исполнения договора</t>
  </si>
  <si>
    <t>(дд.мм.гггг)</t>
  </si>
  <si>
    <t>План
(мм.гггг)</t>
  </si>
  <si>
    <t>Факт
(дд.мм.гггг)</t>
  </si>
  <si>
    <t>План
(дд.мм.гггг)</t>
  </si>
  <si>
    <t>План</t>
  </si>
  <si>
    <t>Особые закупочные ситуации</t>
  </si>
  <si>
    <t>Код</t>
  </si>
  <si>
    <t>Статусы закупки:</t>
  </si>
  <si>
    <t>Закупки в рамках реализации ГОЗ</t>
  </si>
  <si>
    <t>ГОЗ</t>
  </si>
  <si>
    <t>Подготовка к проведению</t>
  </si>
  <si>
    <t>Анонсирование</t>
  </si>
  <si>
    <t>Закупки в целях реализации ФЦП</t>
  </si>
  <si>
    <t>ФЦП</t>
  </si>
  <si>
    <t>Прием заявок</t>
  </si>
  <si>
    <t>Оценка заявок</t>
  </si>
  <si>
    <t>Рассмотрение заявок</t>
  </si>
  <si>
    <t>Закупки для реализации системных проектов</t>
  </si>
  <si>
    <t>РСП</t>
  </si>
  <si>
    <t>Заключение договора</t>
  </si>
  <si>
    <t>Закупки продукции по инфраструктурным видам деятельности</t>
  </si>
  <si>
    <t>ИВД</t>
  </si>
  <si>
    <t>Закупки инновационной и высокотехнологичной продукции</t>
  </si>
  <si>
    <t>ИВП</t>
  </si>
  <si>
    <t>Закупки с участием субъектов малого и среднего предпринимательства</t>
  </si>
  <si>
    <t>МСП</t>
  </si>
  <si>
    <t>Не применяется</t>
  </si>
  <si>
    <t>Н/Д</t>
  </si>
  <si>
    <t>Признана несостоявшейся</t>
  </si>
  <si>
    <t>Отменена</t>
  </si>
  <si>
    <t>Приостановлена</t>
  </si>
  <si>
    <t>Завершена</t>
  </si>
  <si>
    <t>Планируемая дата или период размещения извещения о закупке (месяц, год)</t>
  </si>
  <si>
    <t>6.6.2(1)</t>
  </si>
  <si>
    <t>6.6.2(2)</t>
  </si>
  <si>
    <t>6.6.2(3)</t>
  </si>
  <si>
    <t>6.6.2(4)</t>
  </si>
  <si>
    <t>6.6.2(5)</t>
  </si>
  <si>
    <t>6.6.2(6)</t>
  </si>
  <si>
    <t>6.6.2(7)</t>
  </si>
  <si>
    <t>6.6.2(8)</t>
  </si>
  <si>
    <t>6.6.2(10)</t>
  </si>
  <si>
    <t>6.6.2(11)</t>
  </si>
  <si>
    <t>6.6.2(12)</t>
  </si>
  <si>
    <t>6.6.2(13)</t>
  </si>
  <si>
    <t>6.6.2(14)</t>
  </si>
  <si>
    <t>6.6.2(15)</t>
  </si>
  <si>
    <t>6.6.2(16)</t>
  </si>
  <si>
    <t>6.6.2(17)</t>
  </si>
  <si>
    <t>6.6.2(18)</t>
  </si>
  <si>
    <t>6.6.2(19)</t>
  </si>
  <si>
    <t>6.6.2(20)</t>
  </si>
  <si>
    <t>6.6.2(21)</t>
  </si>
  <si>
    <t>6.6.2(22)</t>
  </si>
  <si>
    <t>6.6.2(23)</t>
  </si>
  <si>
    <t>6.6.2(24)</t>
  </si>
  <si>
    <t>6.6.2(25)</t>
  </si>
  <si>
    <t>6.6.2(26)</t>
  </si>
  <si>
    <t>6.6.2(27)</t>
  </si>
  <si>
    <t>6.6.2(28)</t>
  </si>
  <si>
    <t>6.6.2(29)</t>
  </si>
  <si>
    <t>6.6.2(30)</t>
  </si>
  <si>
    <t>6.6.2(33)</t>
  </si>
  <si>
    <t>6.6.2(34)</t>
  </si>
  <si>
    <t>6.6.2(35)</t>
  </si>
  <si>
    <t>6.6.2(37)</t>
  </si>
  <si>
    <t>6.6.2(38)</t>
  </si>
  <si>
    <t xml:space="preserve">Основания ЕП </t>
  </si>
  <si>
    <t>Не применимо</t>
  </si>
  <si>
    <t>Способы закупок</t>
  </si>
  <si>
    <t>Открытый конкурс</t>
  </si>
  <si>
    <t>ОК</t>
  </si>
  <si>
    <t>Открытый аукцион</t>
  </si>
  <si>
    <t>ОА</t>
  </si>
  <si>
    <t>Открытый редукцион</t>
  </si>
  <si>
    <t>ОР</t>
  </si>
  <si>
    <t>Открытый запрос предложений</t>
  </si>
  <si>
    <t>ОЗП</t>
  </si>
  <si>
    <t>Открытый запрос котировок</t>
  </si>
  <si>
    <t>ОЗК</t>
  </si>
  <si>
    <t>Закупка у единственного поставщика</t>
  </si>
  <si>
    <t>ЕП</t>
  </si>
  <si>
    <t>Прочие маркеры:</t>
  </si>
  <si>
    <t>Да</t>
  </si>
  <si>
    <t>Нет</t>
  </si>
  <si>
    <t>Плановые показатели закупочной деятельности</t>
  </si>
  <si>
    <t>Количество</t>
  </si>
  <si>
    <t>%</t>
  </si>
  <si>
    <t>Общее количество закупок</t>
  </si>
  <si>
    <t>Общая сумма закупок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</si>
  <si>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</si>
  <si>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</si>
  <si>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</si>
  <si>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</si>
  <si>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</si>
  <si>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</si>
  <si>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</si>
  <si>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</si>
  <si>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</si>
  <si>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</si>
  <si>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</si>
  <si>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</si>
  <si>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</si>
  <si>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</si>
  <si>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</si>
  <si>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</si>
  <si>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</si>
  <si>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</si>
  <si>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</si>
  <si>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</si>
  <si>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</si>
  <si>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</si>
  <si>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15.1</t>
  </si>
  <si>
    <t>15.3</t>
  </si>
  <si>
    <t>15.4</t>
  </si>
  <si>
    <t>15.8</t>
  </si>
  <si>
    <t>15.9</t>
  </si>
  <si>
    <t>15.10</t>
  </si>
  <si>
    <t>Участниками которых являются любые участники процедуры закупки, в том числе субъекты МСП</t>
  </si>
  <si>
    <t>Закупки у МСП:</t>
  </si>
  <si>
    <t>Участниками которых являются только субъекты МСП</t>
  </si>
  <si>
    <t>В отношении участников которых устанавливается требование о привлечении к исполнению договора субподрядчиков (соисполнителей) из числа субъектов МСП</t>
  </si>
  <si>
    <t>26</t>
  </si>
  <si>
    <t>27</t>
  </si>
  <si>
    <t>28</t>
  </si>
  <si>
    <t>По статусам закупок</t>
  </si>
  <si>
    <t>30</t>
  </si>
  <si>
    <t>Перечень потенциальных поставщиков</t>
  </si>
  <si>
    <t>15.11</t>
  </si>
  <si>
    <t>Основные условия предложения победителя/ЕП</t>
  </si>
  <si>
    <t>Код по ОКЕИ</t>
  </si>
  <si>
    <t>Дата получения ЗП запроса на проведение закупки</t>
  </si>
  <si>
    <t>Способ закупки (факт)</t>
  </si>
  <si>
    <t>19.16.3(1)</t>
  </si>
  <si>
    <t>19.16.3(2)</t>
  </si>
  <si>
    <t>19.16.3(3)</t>
  </si>
  <si>
    <t>11.3</t>
  </si>
  <si>
    <t>Закрытый конкурс</t>
  </si>
  <si>
    <t>Закрытый аукцион</t>
  </si>
  <si>
    <t>Закрытый редукцион</t>
  </si>
  <si>
    <t>Закрытый запрос предложений</t>
  </si>
  <si>
    <t>Закрытый запрос котировок</t>
  </si>
  <si>
    <t>Открытый конкурс с квалификационным отбором</t>
  </si>
  <si>
    <t>ОКсКО</t>
  </si>
  <si>
    <t>ОАсКО</t>
  </si>
  <si>
    <t>ОРсКО</t>
  </si>
  <si>
    <t>Открытый аукцион с квалификационным отбором</t>
  </si>
  <si>
    <t>Открытый редукцион с квалификационным отбором</t>
  </si>
  <si>
    <t>Открытый запрос предложений с квалификационным отбором</t>
  </si>
  <si>
    <t>ОЗПсКО</t>
  </si>
  <si>
    <t>ОЗКсКО</t>
  </si>
  <si>
    <t>Открытый запрос котировок с квалификационным отбором</t>
  </si>
  <si>
    <t>Закрытый конкурс с квалификационным отбором</t>
  </si>
  <si>
    <t>Закрытый аукцион с квалификационным отбором</t>
  </si>
  <si>
    <t>Закрытый редукцион с квалификационным отбором</t>
  </si>
  <si>
    <t>Закрытый запрос предложений с квалификационным отбором</t>
  </si>
  <si>
    <t>Закрытый запрос котировок с квалификационным отбором</t>
  </si>
  <si>
    <t>ЗК</t>
  </si>
  <si>
    <t>ЗКсКО</t>
  </si>
  <si>
    <t>ЗА</t>
  </si>
  <si>
    <t>ЗАсКО</t>
  </si>
  <si>
    <t>ЗРсКО</t>
  </si>
  <si>
    <t>ЗР</t>
  </si>
  <si>
    <t>ЗЗП</t>
  </si>
  <si>
    <t>ЗЗПсКО</t>
  </si>
  <si>
    <t>ЗЗКсКО</t>
  </si>
  <si>
    <t>ЗЗК</t>
  </si>
  <si>
    <t>Квалификационный отбор для серии закупок</t>
  </si>
  <si>
    <t>КОСЗ</t>
  </si>
  <si>
    <t>Перечень организаторов</t>
  </si>
  <si>
    <t>НПФ "Первый промышленный альянс"</t>
  </si>
  <si>
    <t>ОАО "РТ-Логистика"</t>
  </si>
  <si>
    <t>ОАО "РТ-Медицина"</t>
  </si>
  <si>
    <t>ОАО "Станкопром"</t>
  </si>
  <si>
    <t>ОАО "Технологии Безопасности"</t>
  </si>
  <si>
    <t xml:space="preserve">ООО "РТ-Интеллектэкспорт" </t>
  </si>
  <si>
    <t>ООО "РТ-Информ"</t>
  </si>
  <si>
    <t>ООО "РТ-Комплектимпекс"</t>
  </si>
  <si>
    <t>ООО "РТ-Экспо"</t>
  </si>
  <si>
    <t>ООО "СБ "РТ-Страхование"</t>
  </si>
  <si>
    <t>Сторонний организатор закупки</t>
  </si>
  <si>
    <t>Статус (этап) закупки</t>
  </si>
  <si>
    <t>Наименование контрагента</t>
  </si>
  <si>
    <t>ИНН контрагента</t>
  </si>
  <si>
    <t>ИНН победителя/ЕП</t>
  </si>
  <si>
    <t>Наименование победителя закупки/ЕП</t>
  </si>
  <si>
    <t>Наименование организатора</t>
  </si>
  <si>
    <t>Индивидуальный № квалификационного отбора</t>
  </si>
  <si>
    <t>ОАО "ВО "Технопромэкспорт"</t>
  </si>
  <si>
    <t>ОАО "РТ-Строительные технологии"</t>
  </si>
  <si>
    <t>Примечание</t>
  </si>
  <si>
    <t>Индивидуальный номер</t>
  </si>
  <si>
    <t>Предмет договора (Наименование закупаемой продукции, работ, услуг)</t>
  </si>
  <si>
    <t>23</t>
  </si>
  <si>
    <t>24</t>
  </si>
  <si>
    <t>Способ закупки (план)</t>
  </si>
  <si>
    <t>Дата заключения договора</t>
  </si>
  <si>
    <t>Экономический эффект</t>
  </si>
  <si>
    <t>В стоимостном выражении</t>
  </si>
  <si>
    <t>В процентном выражении</t>
  </si>
  <si>
    <t>руб.</t>
  </si>
  <si>
    <t>Количество участников, подавших предложения</t>
  </si>
  <si>
    <t>Количество участников, предложения которых были отклонены</t>
  </si>
  <si>
    <t>Цена договора, руб.</t>
  </si>
  <si>
    <t>Реквизиты договора</t>
  </si>
  <si>
    <t>№</t>
  </si>
  <si>
    <t>Для закрытых закупок и закупок по результатам квалификационного отбора для серии закупок</t>
  </si>
  <si>
    <t>Закупка у МСП</t>
  </si>
  <si>
    <t>32</t>
  </si>
  <si>
    <t>29</t>
  </si>
  <si>
    <t>31</t>
  </si>
  <si>
    <t>33</t>
  </si>
  <si>
    <t>34</t>
  </si>
  <si>
    <t>35</t>
  </si>
  <si>
    <t>36</t>
  </si>
  <si>
    <t>37</t>
  </si>
  <si>
    <t>Наличие жалоб по закупке</t>
  </si>
  <si>
    <t>Итого по конкурентным закупкам:</t>
  </si>
  <si>
    <t>Сумма предложений победителей/ЕП</t>
  </si>
  <si>
    <t>% от общего количества</t>
  </si>
  <si>
    <t>%  от общего количества</t>
  </si>
  <si>
    <t>Итого по сторонним организаторам:</t>
  </si>
  <si>
    <t>% от общей суммы закупок</t>
  </si>
  <si>
    <t>Закупки, проводимые сторонними организаторами</t>
  </si>
  <si>
    <t>Форма закупки</t>
  </si>
  <si>
    <t>Электронная</t>
  </si>
  <si>
    <t>Закупки в электронной и неэлектронной формах</t>
  </si>
  <si>
    <t>Неэлектронная</t>
  </si>
  <si>
    <t>Факт</t>
  </si>
  <si>
    <t>Открытый конкурс с КО</t>
  </si>
  <si>
    <t>Открытый аукцион с КО</t>
  </si>
  <si>
    <t>Открытый редукцион с КО</t>
  </si>
  <si>
    <t>Открытый запрос предложений с КО</t>
  </si>
  <si>
    <t>Открытый запрос котировок с КО</t>
  </si>
  <si>
    <t>Закрытый конкурс с КО</t>
  </si>
  <si>
    <t>Закрытый аукцион с КО</t>
  </si>
  <si>
    <t>Закрытый редукцион с КО</t>
  </si>
  <si>
    <t>Закрытый запрос предложений с КО</t>
  </si>
  <si>
    <t>Закрытый запрос котировок с КО</t>
  </si>
  <si>
    <t>КО для серии закупок</t>
  </si>
  <si>
    <t>% от суммы предложений/ЕП</t>
  </si>
  <si>
    <t>ОБЩИЙ ИТОГ:</t>
  </si>
  <si>
    <t>Итого по формам закупок:</t>
  </si>
  <si>
    <t>Открыт доступ к заявкам</t>
  </si>
  <si>
    <t>Экономический эффект от закупок организатора
(без учета вознаграждения)</t>
  </si>
  <si>
    <t>Закупка по результатам квалификационного отбора для серии закупок</t>
  </si>
  <si>
    <t>Заказчик</t>
  </si>
  <si>
    <t>Количетсво квалификационных отборов
для серий закупок</t>
  </si>
  <si>
    <t>ГК "Ростех"</t>
  </si>
  <si>
    <t>6.6.2(32)</t>
  </si>
  <si>
    <t>6.6.2(31)</t>
  </si>
  <si>
    <t>6.6.2(36)</t>
  </si>
  <si>
    <t>6.6.2(9)</t>
  </si>
  <si>
    <t>Дата подведения итогов закупки</t>
  </si>
  <si>
    <t>Сумма предложения победителя, руб. (по протоколу подведения итогов закупки/принятия решения о закупке у ЕП)</t>
  </si>
  <si>
    <t>Дата (дд.мм.гггг)</t>
  </si>
  <si>
    <t>Факт
(мм.гггг)/
(мм.гггг-мм.гггг)</t>
  </si>
  <si>
    <t>ИСПОЛНЕНИЕ РПЗ, %</t>
  </si>
  <si>
    <t>Сведения о закупочной деятельности</t>
  </si>
  <si>
    <t>Отчет об исполнении плановых/сводных плановых показателей закупочной деятельности</t>
  </si>
  <si>
    <t>№ п/п</t>
  </si>
  <si>
    <t>Наименование показателя</t>
  </si>
  <si>
    <t>кол-во (шт.)</t>
  </si>
  <si>
    <t>стоимость (руб.)</t>
  </si>
  <si>
    <t>1.1.</t>
  </si>
  <si>
    <t>1.2.</t>
  </si>
  <si>
    <t>1.3.</t>
  </si>
  <si>
    <t>3.1.</t>
  </si>
  <si>
    <t>3.2.</t>
  </si>
  <si>
    <t>3.3.</t>
  </si>
  <si>
    <t>3.4.</t>
  </si>
  <si>
    <t>Сведения о количестве и общей стоимости договоров, заключенных способом «у единственного поставщика» ввиду несостоявшихся конкурентных  процедур закупок, указанных в п. 3.</t>
  </si>
  <si>
    <t>5.1.</t>
  </si>
  <si>
    <t>5.2.</t>
  </si>
  <si>
    <t>6.1.</t>
  </si>
  <si>
    <t>6.2.</t>
  </si>
  <si>
    <t>7.1.</t>
  </si>
  <si>
    <t>по результатам проведенных конкурентных закупок</t>
  </si>
  <si>
    <t>7.2.</t>
  </si>
  <si>
    <t>по результатам закупки "у единственного поставщика"</t>
  </si>
  <si>
    <t>по которым не было подано ни одной заявки</t>
  </si>
  <si>
    <t>по которым была подана только одна заявка</t>
  </si>
  <si>
    <t>по которым было подано более одной заявки, но по результатам рассмотрения все заявки были отклонены</t>
  </si>
  <si>
    <t xml:space="preserve">по которым было подано более одной заявки, но по результатам рассмотрения была допущена к дальнейшему участию только одна заявка </t>
  </si>
  <si>
    <t>Отчет об исполнении РПЗ/ПЗ, ПЗИП</t>
  </si>
  <si>
    <t>План закупки</t>
  </si>
  <si>
    <t>РПЗ</t>
  </si>
  <si>
    <t>ПЗ</t>
  </si>
  <si>
    <t>ПЗИП</t>
  </si>
  <si>
    <t>Количество принятых решений</t>
  </si>
  <si>
    <t>Количество лотов, по которым приняты решения</t>
  </si>
  <si>
    <t>по результатам закупки «у единственного поставщика» по основаниям п. 6.6.2 Положения о закупке</t>
  </si>
  <si>
    <t>Сведения о количестве и общей стоимости договоров, заключенных с инфраструктурными дочерними организациями (ИДО) Корпорации (сумма строк  7.1., 7.2.), в т. ч.:</t>
  </si>
  <si>
    <t>I квартал</t>
  </si>
  <si>
    <t>II квартал</t>
  </si>
  <si>
    <t>III квартал</t>
  </si>
  <si>
    <t>IV квартал</t>
  </si>
  <si>
    <t>Итого по кварталу I</t>
  </si>
  <si>
    <t>Итого по кварталу II</t>
  </si>
  <si>
    <t>Итого по кварталу III</t>
  </si>
  <si>
    <t>Итого по кварталу IV</t>
  </si>
  <si>
    <t>Факт
(мм.гггг)</t>
  </si>
  <si>
    <t>НМЦ, руб.</t>
  </si>
  <si>
    <t>Количество, ед.</t>
  </si>
  <si>
    <t>Плановая корректировка</t>
  </si>
  <si>
    <t>Внеплановая корректировка</t>
  </si>
  <si>
    <t>Итого по кварталу IIII</t>
  </si>
  <si>
    <t>Планируемая сумма расходов в плановом периоде, руб.</t>
  </si>
  <si>
    <t>Сведения о НМЦ договора (цене лота), руб.</t>
  </si>
  <si>
    <t>15.2</t>
  </si>
  <si>
    <t>15.5</t>
  </si>
  <si>
    <t>15.6</t>
  </si>
  <si>
    <t>15.7</t>
  </si>
  <si>
    <t>Реквизиты контракта</t>
  </si>
  <si>
    <t>№, дд.мм.гггг</t>
  </si>
  <si>
    <t>25</t>
  </si>
  <si>
    <t>Стоимостное выражение, руб.</t>
  </si>
  <si>
    <t>на</t>
  </si>
  <si>
    <t>год</t>
  </si>
  <si>
    <t>Год</t>
  </si>
  <si>
    <t xml:space="preserve">Январь </t>
  </si>
  <si>
    <t xml:space="preserve">Февраль </t>
  </si>
  <si>
    <t xml:space="preserve">Март </t>
  </si>
  <si>
    <t xml:space="preserve">Апрель </t>
  </si>
  <si>
    <t xml:space="preserve">Май </t>
  </si>
  <si>
    <t xml:space="preserve">Июнь </t>
  </si>
  <si>
    <t xml:space="preserve">Июль </t>
  </si>
  <si>
    <t xml:space="preserve">Август </t>
  </si>
  <si>
    <t xml:space="preserve">Сентябрь </t>
  </si>
  <si>
    <t xml:space="preserve">Октябрь </t>
  </si>
  <si>
    <t xml:space="preserve">Ноябрь </t>
  </si>
  <si>
    <t xml:space="preserve">Декабрь </t>
  </si>
  <si>
    <t>за</t>
  </si>
  <si>
    <t>года</t>
  </si>
  <si>
    <t>Сведения о корректировках РПЗ, ПЗ, ПЗИП</t>
  </si>
  <si>
    <t>Сведения о количестве (лотах) и общей стоимости размещенных в ЕИС  извещений о проведении конкурентных процедур закупок  (суммарный показатель НМЦ по лотам) в электронной форме, в т. ч.:</t>
  </si>
  <si>
    <t>Ответственное лицо
(Ф. И. О., e-mail, телефон)</t>
  </si>
  <si>
    <t>ОАО "ОПК"</t>
  </si>
  <si>
    <t>ОАО "Оборонпром"</t>
  </si>
  <si>
    <t>ОАО "Росэлектроника"</t>
  </si>
  <si>
    <t>ОАО "НПО "Высокоточные комплексы"</t>
  </si>
  <si>
    <t>ОАО "РТ-Авто"</t>
  </si>
  <si>
    <t>ОАО "РТ-Биотехпром"</t>
  </si>
  <si>
    <t>ОАО "РТ-Химкомпозит"</t>
  </si>
  <si>
    <t>АО "Технодинамика"</t>
  </si>
  <si>
    <t>ОАО "Швабе"</t>
  </si>
  <si>
    <t>ОАО "КРЭТ"</t>
  </si>
  <si>
    <t>ОАО "Концерн Калашников"</t>
  </si>
  <si>
    <t>ОАО "НПК "Техмаш"</t>
  </si>
  <si>
    <t>Общая сумма закупок, руб.</t>
  </si>
  <si>
    <t>Корпорация</t>
  </si>
  <si>
    <t>Холдинги</t>
  </si>
  <si>
    <t>ОПУ</t>
  </si>
  <si>
    <t>ГК "РОСТЕХ"</t>
  </si>
  <si>
    <t>0100</t>
  </si>
  <si>
    <t>ОАО "НПО"Высокоточные комплексы"</t>
  </si>
  <si>
    <t>0200</t>
  </si>
  <si>
    <t>ОАО "Концерн "Калашников"</t>
  </si>
  <si>
    <t>0300</t>
  </si>
  <si>
    <t>0400</t>
  </si>
  <si>
    <t>ОАО Росэлектроника</t>
  </si>
  <si>
    <t>0500</t>
  </si>
  <si>
    <t>0600</t>
  </si>
  <si>
    <t>ОАО "РТ-АВТО"</t>
  </si>
  <si>
    <t>0700</t>
  </si>
  <si>
    <t>АО "НПК "Техмаш"</t>
  </si>
  <si>
    <t>0800</t>
  </si>
  <si>
    <t>0900</t>
  </si>
  <si>
    <t>1000</t>
  </si>
  <si>
    <t>АО "РТ-Химкомпозит"</t>
  </si>
  <si>
    <t>1100</t>
  </si>
  <si>
    <t>ОАО "Концерн "Авиационное оборудование"</t>
  </si>
  <si>
    <t>1200</t>
  </si>
  <si>
    <t>ОАО "ОПК"Обронпром"</t>
  </si>
  <si>
    <t>1300</t>
  </si>
  <si>
    <t>1400</t>
  </si>
  <si>
    <t>АО "Технололгии безопасности"</t>
  </si>
  <si>
    <t>1500</t>
  </si>
  <si>
    <t>ОАО "Вертолеты России"</t>
  </si>
  <si>
    <t>1600</t>
  </si>
  <si>
    <t>ОАО "ОДК"</t>
  </si>
  <si>
    <t xml:space="preserve">ООО "РТ-СоцСтрой" </t>
  </si>
  <si>
    <t>ОАО "КБП"</t>
  </si>
  <si>
    <t>0201</t>
  </si>
  <si>
    <t>ОАО "НИТИ"Прогресс"</t>
  </si>
  <si>
    <t>0301</t>
  </si>
  <si>
    <t>ОАО "ВНИИАЛМАЗ"</t>
  </si>
  <si>
    <t>0401</t>
  </si>
  <si>
    <t>АЗС</t>
  </si>
  <si>
    <t>0501</t>
  </si>
  <si>
    <t>ОАО Концерн  "Вега"</t>
  </si>
  <si>
    <t>0601</t>
  </si>
  <si>
    <t>ОАО "КБ по РМ и АФ"</t>
  </si>
  <si>
    <t>0701</t>
  </si>
  <si>
    <t>ОАО "НИИИ"</t>
  </si>
  <si>
    <t>0801</t>
  </si>
  <si>
    <t>ОАО "НИЦ "Атом"</t>
  </si>
  <si>
    <t>0901</t>
  </si>
  <si>
    <t>ОАО "ЗОМЗ"</t>
  </si>
  <si>
    <t>1001</t>
  </si>
  <si>
    <t>ОАО "ОНПП"Технология"</t>
  </si>
  <si>
    <t>1101</t>
  </si>
  <si>
    <t>ОАО "КЭМЗ"</t>
  </si>
  <si>
    <t>1201</t>
  </si>
  <si>
    <t>ОАО "НПО"Квант</t>
  </si>
  <si>
    <t>1401</t>
  </si>
  <si>
    <t>ЗАО "РТ-Охрана"</t>
  </si>
  <si>
    <t>1501</t>
  </si>
  <si>
    <t>ОАО "Московский вертолетный завод им. М.Л. Миля"</t>
  </si>
  <si>
    <t>1601</t>
  </si>
  <si>
    <t>ООО "ПХ"Автокомпоненты"</t>
  </si>
  <si>
    <t>ООО "Автоград-Водоканал"</t>
  </si>
  <si>
    <t>ОАО "Кбточмаш им. А.Э.Нудельмана"</t>
  </si>
  <si>
    <t>0202</t>
  </si>
  <si>
    <t>ОАО "ИМЗ"</t>
  </si>
  <si>
    <t>0302</t>
  </si>
  <si>
    <t>ОАО НИПТИ "Микрон"</t>
  </si>
  <si>
    <t>0402</t>
  </si>
  <si>
    <t>Гран</t>
  </si>
  <si>
    <t>0502</t>
  </si>
  <si>
    <t>ОАО "НПП "Рубин"</t>
  </si>
  <si>
    <t>0602</t>
  </si>
  <si>
    <t>ОАО "НИКТИД"</t>
  </si>
  <si>
    <t>0702</t>
  </si>
  <si>
    <t>ОАО "ГосНИИ "Кристалл"</t>
  </si>
  <si>
    <t>0802</t>
  </si>
  <si>
    <t>ОАО "ВСКБТ"</t>
  </si>
  <si>
    <t>0902</t>
  </si>
  <si>
    <t>ОАО "НИТИОМ ВНЦ "ГОИ им. С.И.Вавилова"</t>
  </si>
  <si>
    <t>1002</t>
  </si>
  <si>
    <t>ОАО "ВНИИСВ"</t>
  </si>
  <si>
    <t>1102</t>
  </si>
  <si>
    <t>ОАО "УАПО "Гидравлика"</t>
  </si>
  <si>
    <t>1202</t>
  </si>
  <si>
    <t>ОАО "БЭМЗ"</t>
  </si>
  <si>
    <t>1402</t>
  </si>
  <si>
    <t>ЗАО "РТ-Пожарная безопасность"</t>
  </si>
  <si>
    <t>1502</t>
  </si>
  <si>
    <t>ОАО "Камов"</t>
  </si>
  <si>
    <t>1602</t>
  </si>
  <si>
    <t>ОАО "ММЗ"Вперед"</t>
  </si>
  <si>
    <t xml:space="preserve">ФГУП "Государственный научно-исследовательский институт горнохимического сырья" </t>
  </si>
  <si>
    <t>ОАО "Сафоновский завод "Гидрометприбор"</t>
  </si>
  <si>
    <t>0203</t>
  </si>
  <si>
    <t>ОАО "КБАЛ имени Л.Н. Кошкина"</t>
  </si>
  <si>
    <t>0303</t>
  </si>
  <si>
    <t>ОАО "УНИАТ"</t>
  </si>
  <si>
    <t>0403</t>
  </si>
  <si>
    <t>НИИЭМП</t>
  </si>
  <si>
    <t>0503</t>
  </si>
  <si>
    <t>ОАО "МНИИИС"</t>
  </si>
  <si>
    <t>0603</t>
  </si>
  <si>
    <t>ОАО "ФИИЦ М"</t>
  </si>
  <si>
    <t>0703</t>
  </si>
  <si>
    <t>ОАО "НМЗ "Искра"</t>
  </si>
  <si>
    <t>0803</t>
  </si>
  <si>
    <t>ОАО "ГосНИИсинтебелок"</t>
  </si>
  <si>
    <t>0903</t>
  </si>
  <si>
    <t>ОАО "НПО"Оптика"</t>
  </si>
  <si>
    <t>1003</t>
  </si>
  <si>
    <t>ФГУП "ГНИИХТЭОС"</t>
  </si>
  <si>
    <t>1103</t>
  </si>
  <si>
    <t>ОАО "УАПО"</t>
  </si>
  <si>
    <t>1203</t>
  </si>
  <si>
    <t>ОАО "ВНИИ "Градиент"</t>
  </si>
  <si>
    <t>1403</t>
  </si>
  <si>
    <t>ООО "ЧОП РТО-Гард"</t>
  </si>
  <si>
    <t>1503</t>
  </si>
  <si>
    <t>ОАО "СМПП"</t>
  </si>
  <si>
    <t>1603</t>
  </si>
  <si>
    <t>ООО "ВО ВНЕШНЕТОРГСЕРВИС"</t>
  </si>
  <si>
    <t>ОАО "Нефтегазавтоматика"</t>
  </si>
  <si>
    <t>ОАО"НПК"КБМ"</t>
  </si>
  <si>
    <t>0204</t>
  </si>
  <si>
    <t>ООО "СМЗ"</t>
  </si>
  <si>
    <t>0404</t>
  </si>
  <si>
    <t>ГДС Электрон</t>
  </si>
  <si>
    <t>0504</t>
  </si>
  <si>
    <t>ОАО "РЗП"</t>
  </si>
  <si>
    <t>0604</t>
  </si>
  <si>
    <t>ОАО "Автодизель"</t>
  </si>
  <si>
    <t>0704</t>
  </si>
  <si>
    <t>ОАО "ЛМЗ им. К.Либкнехта"</t>
  </si>
  <si>
    <t>0804</t>
  </si>
  <si>
    <t>ОАО "Кожа"</t>
  </si>
  <si>
    <t>0904</t>
  </si>
  <si>
    <t>ОАО "Швабе-Фотоприбор"</t>
  </si>
  <si>
    <t>1004</t>
  </si>
  <si>
    <t>ОАО "ММЭЗ-КТ"</t>
  </si>
  <si>
    <t>1104</t>
  </si>
  <si>
    <t>ОАО "Уфимское НПП "Молния"</t>
  </si>
  <si>
    <t>1204</t>
  </si>
  <si>
    <t>ОАО "КБ "СВЯЗЬ"</t>
  </si>
  <si>
    <t>1404</t>
  </si>
  <si>
    <t>ЗАО "РТ-Технологии защиты"</t>
  </si>
  <si>
    <t>1504</t>
  </si>
  <si>
    <t>ОАО "Редуктор-ПМ"</t>
  </si>
  <si>
    <t>1604</t>
  </si>
  <si>
    <t>ОАО "Национальный центр технологического перевооружения предприятий оборонно-промышленного комплекса"</t>
  </si>
  <si>
    <t>ОАО "Авиатехприемка"</t>
  </si>
  <si>
    <t>ОАО "ВНИИ "Сигнал"</t>
  </si>
  <si>
    <t>0205</t>
  </si>
  <si>
    <t>ЗАО "Инструментальный завод- ПМ"</t>
  </si>
  <si>
    <t>0405</t>
  </si>
  <si>
    <t>ИТТиП</t>
  </si>
  <si>
    <t>0505</t>
  </si>
  <si>
    <t>ОАО "КБ"Луч"</t>
  </si>
  <si>
    <t>0605</t>
  </si>
  <si>
    <t>ОАО "ТМЗ"</t>
  </si>
  <si>
    <t>0705</t>
  </si>
  <si>
    <t>ОАО "ЧПО им. В.И.Чапаева"</t>
  </si>
  <si>
    <t>0805</t>
  </si>
  <si>
    <t>ОАО"МПО "Металлист"</t>
  </si>
  <si>
    <t>0905</t>
  </si>
  <si>
    <t>Открытое акционерное общество "Швабе-Фотосистемы"</t>
  </si>
  <si>
    <t>1005</t>
  </si>
  <si>
    <t>ОАО "ВУХИН"</t>
  </si>
  <si>
    <t>1105</t>
  </si>
  <si>
    <t>ОАО "Авиаагрегат"</t>
  </si>
  <si>
    <t>1205</t>
  </si>
  <si>
    <t>ОАО "КЗРТА"</t>
  </si>
  <si>
    <t>1405</t>
  </si>
  <si>
    <t>ОАО "ВСК"</t>
  </si>
  <si>
    <t>1605</t>
  </si>
  <si>
    <t>ЗАО "ИнвестСтрой"</t>
  </si>
  <si>
    <t>ОАО "Рособоронэкспорт"</t>
  </si>
  <si>
    <t>ОАО "ВМЗ"</t>
  </si>
  <si>
    <t>0206</t>
  </si>
  <si>
    <t>ЗАО "РЭМОС-ПМ"</t>
  </si>
  <si>
    <t>0406</t>
  </si>
  <si>
    <t>НИИМашиностроения</t>
  </si>
  <si>
    <t>0506</t>
  </si>
  <si>
    <t>ОАО "ВНИИ "ЭТАЛОН"</t>
  </si>
  <si>
    <t>0606</t>
  </si>
  <si>
    <t>ОАО"НПО "Электромашина"</t>
  </si>
  <si>
    <t>0706</t>
  </si>
  <si>
    <t>ОАО "РМЗ "Енисей"</t>
  </si>
  <si>
    <t>0806</t>
  </si>
  <si>
    <t xml:space="preserve">ОАО "НИИмедполимер" </t>
  </si>
  <si>
    <t>0906</t>
  </si>
  <si>
    <t>ОАО "ВОМЗ"</t>
  </si>
  <si>
    <t>1006</t>
  </si>
  <si>
    <t>ОАО "УНИХИМ с ОЗ"</t>
  </si>
  <si>
    <t>1106</t>
  </si>
  <si>
    <t>ОАО "МЗ"Маяк"</t>
  </si>
  <si>
    <t>1206</t>
  </si>
  <si>
    <t>ОАО "КНИРТИ"</t>
  </si>
  <si>
    <t>1406</t>
  </si>
  <si>
    <t>ОАО "Роствертол"</t>
  </si>
  <si>
    <t>1606</t>
  </si>
  <si>
    <t>ООО "Оборонпромфинанс"</t>
  </si>
  <si>
    <t>ООО "ТД "Альпенстарс 2002"</t>
  </si>
  <si>
    <t>ОАО "САЗ"</t>
  </si>
  <si>
    <t>0207</t>
  </si>
  <si>
    <t>ООО "ВО "Станкоимпорт"</t>
  </si>
  <si>
    <t>0407</t>
  </si>
  <si>
    <t>НПО Бином</t>
  </si>
  <si>
    <t>0507</t>
  </si>
  <si>
    <t>ОАО "НИИ "Кулон"</t>
  </si>
  <si>
    <t>0607</t>
  </si>
  <si>
    <t>ОАО "ПОЗиС"</t>
  </si>
  <si>
    <t>0807</t>
  </si>
  <si>
    <t>ОАО "НИИР"</t>
  </si>
  <si>
    <t>0907</t>
  </si>
  <si>
    <t>ОАО "Швабе - Оборона и Защита"</t>
  </si>
  <si>
    <t>1007</t>
  </si>
  <si>
    <t>ФГУП "ВНИИТВЧ"</t>
  </si>
  <si>
    <t>1107</t>
  </si>
  <si>
    <t>ОАО "Иркутский НИАТ"</t>
  </si>
  <si>
    <t>1207</t>
  </si>
  <si>
    <t>ОАО "НИИ "Экран"</t>
  </si>
  <si>
    <t>1407</t>
  </si>
  <si>
    <t>ООО "ЦЗЛ ВИ"</t>
  </si>
  <si>
    <t>1607</t>
  </si>
  <si>
    <t>ООО "УК "Вересейская 29"</t>
  </si>
  <si>
    <t>ООО "Региональная авиация"</t>
  </si>
  <si>
    <t>ОАО "ЦНИИАГ"</t>
  </si>
  <si>
    <t>0208</t>
  </si>
  <si>
    <t>ОАО "РТ-Станкоинструмент"</t>
  </si>
  <si>
    <t>0408</t>
  </si>
  <si>
    <t>Топаз</t>
  </si>
  <si>
    <t>0508</t>
  </si>
  <si>
    <t>ОАО "ИМЦ Концерна "Вега"</t>
  </si>
  <si>
    <t>0608</t>
  </si>
  <si>
    <t>ОАО "ЦКТБП"</t>
  </si>
  <si>
    <t>0808</t>
  </si>
  <si>
    <t>ОАО "Резинпроект"</t>
  </si>
  <si>
    <t>0908</t>
  </si>
  <si>
    <t>ОАО "Швабе - Приборы"</t>
  </si>
  <si>
    <t>1008</t>
  </si>
  <si>
    <t>ОАО "Союзхимэкспорт"</t>
  </si>
  <si>
    <t>1108</t>
  </si>
  <si>
    <t>ОАО "НПП Старт им. А.И.Яскина"</t>
  </si>
  <si>
    <t>1208</t>
  </si>
  <si>
    <t>ОАО "НИИ СИИС"</t>
  </si>
  <si>
    <t>1408</t>
  </si>
  <si>
    <t>ОАО "Новосибирский авиаремонтный завод"</t>
  </si>
  <si>
    <t>1608</t>
  </si>
  <si>
    <t>ОАО "МОНА"</t>
  </si>
  <si>
    <t>ОАО"Серпуховской завод "Металист"</t>
  </si>
  <si>
    <t>0209</t>
  </si>
  <si>
    <t>ОАО "ВНИИИНСТРУМЕНТ"</t>
  </si>
  <si>
    <t>0409</t>
  </si>
  <si>
    <t>НПП ТФП ОСТЕРМ СПБ</t>
  </si>
  <si>
    <t>0509</t>
  </si>
  <si>
    <t>ОАО "ЧРЗ "Полет"</t>
  </si>
  <si>
    <t>0609</t>
  </si>
  <si>
    <t>ОАО "КМЗ"</t>
  </si>
  <si>
    <t>0809</t>
  </si>
  <si>
    <t>ОАО "Швабе - Технологическая лаборатория"</t>
  </si>
  <si>
    <t>1009</t>
  </si>
  <si>
    <t>ОАО "Химтрейд"</t>
  </si>
  <si>
    <t>1109</t>
  </si>
  <si>
    <t>ОАО НПП "Респиратор"</t>
  </si>
  <si>
    <t>1209</t>
  </si>
  <si>
    <t>ОАО "РЗ "Прибор"</t>
  </si>
  <si>
    <t>1409</t>
  </si>
  <si>
    <t>ООО "Международные вертолетные программы"</t>
  </si>
  <si>
    <t>1609</t>
  </si>
  <si>
    <t>АО "ДААЗ"</t>
  </si>
  <si>
    <t>ООО "РТ-Энергоэффективность"</t>
  </si>
  <si>
    <t>ОАО "СКБ"Турбина"</t>
  </si>
  <si>
    <t>0210</t>
  </si>
  <si>
    <t>ОАО "ВНИИавтогенмаш"</t>
  </si>
  <si>
    <t>0410</t>
  </si>
  <si>
    <t>НИИЭИ</t>
  </si>
  <si>
    <t>0510</t>
  </si>
  <si>
    <t>ОАО "Опытный завод "Интеграл"</t>
  </si>
  <si>
    <t>0610</t>
  </si>
  <si>
    <t>ОАО "Центромашпроект"</t>
  </si>
  <si>
    <t>0810</t>
  </si>
  <si>
    <t>ОАО "НПО ГИПО"</t>
  </si>
  <si>
    <t>1010</t>
  </si>
  <si>
    <t>ОАО "Химпром"</t>
  </si>
  <si>
    <t>1110</t>
  </si>
  <si>
    <t>ОАО "Уфаавиапроект"</t>
  </si>
  <si>
    <t>1210</t>
  </si>
  <si>
    <t>ОАО "БСКБ"</t>
  </si>
  <si>
    <t>1410</t>
  </si>
  <si>
    <t>ООО "Вертолетные системы"</t>
  </si>
  <si>
    <t>1610</t>
  </si>
  <si>
    <t>АО "СААЗ"</t>
  </si>
  <si>
    <t>ОАО "Ротор"</t>
  </si>
  <si>
    <t>0211</t>
  </si>
  <si>
    <t>ОАО "ВО "Станкоимпорт"</t>
  </si>
  <si>
    <t>0411</t>
  </si>
  <si>
    <t>НИИМА Прогресс</t>
  </si>
  <si>
    <t>0511</t>
  </si>
  <si>
    <t>ОАО "НИЦЭВТ"</t>
  </si>
  <si>
    <t>0611</t>
  </si>
  <si>
    <t>ОАО "СоюзпромНИИпроект"</t>
  </si>
  <si>
    <t>0811</t>
  </si>
  <si>
    <t>ОАО "НИИ "Полюс" им. М.Ф.Стельмаха</t>
  </si>
  <si>
    <t>1011</t>
  </si>
  <si>
    <t>ОАО "Оргминудобрения"</t>
  </si>
  <si>
    <t>1111</t>
  </si>
  <si>
    <t>ОАО "Ульяновский Гипроавиапром"</t>
  </si>
  <si>
    <t>1211</t>
  </si>
  <si>
    <t>ОАО "Микротехника"</t>
  </si>
  <si>
    <t>1411</t>
  </si>
  <si>
    <t>ООО "Обслуживающая компания "ЛИК"</t>
  </si>
  <si>
    <t>1611</t>
  </si>
  <si>
    <t>АО "СМЗ"</t>
  </si>
  <si>
    <t>ООО "Страховой брокер "РТ-Страхование"</t>
  </si>
  <si>
    <t>ОАО "Тулаточмаш"</t>
  </si>
  <si>
    <t>0212</t>
  </si>
  <si>
    <t>ОАО "Ульяновский НИАТ"</t>
  </si>
  <si>
    <t>0412</t>
  </si>
  <si>
    <t>НПП Исток им. Шокина</t>
  </si>
  <si>
    <t>0512</t>
  </si>
  <si>
    <t>ОАО "НИИ "Вектор"</t>
  </si>
  <si>
    <t>0612</t>
  </si>
  <si>
    <t>ОАО "Пермгипромашпром"</t>
  </si>
  <si>
    <t>0812</t>
  </si>
  <si>
    <t>ОАО "ГОИ имени С.И.Вавилова"</t>
  </si>
  <si>
    <t>1012</t>
  </si>
  <si>
    <t>ОАО "ВНИИЛТЕКМАШ"</t>
  </si>
  <si>
    <t>1112</t>
  </si>
  <si>
    <t>ОАО "МЗЭМ"</t>
  </si>
  <si>
    <t>1212</t>
  </si>
  <si>
    <t>ОАО "ТЗ "Садко"</t>
  </si>
  <si>
    <t>1412</t>
  </si>
  <si>
    <t>ООО "ВР "Литейное производство"</t>
  </si>
  <si>
    <t>1612</t>
  </si>
  <si>
    <t>ОАО "ОАТ"</t>
  </si>
  <si>
    <t>Негосударственный пенсионный фонд "Первый промышленный альянс"</t>
  </si>
  <si>
    <t>ОАО "ТОЗ"</t>
  </si>
  <si>
    <t>0213</t>
  </si>
  <si>
    <t>ОАО "ВНИТИ ЭМ"</t>
  </si>
  <si>
    <t>0413</t>
  </si>
  <si>
    <t>НПП Пульсар</t>
  </si>
  <si>
    <t>0513</t>
  </si>
  <si>
    <t>ОАО "Завод "Энергия"</t>
  </si>
  <si>
    <t>0613</t>
  </si>
  <si>
    <t>ОАО "ВТМЗ"</t>
  </si>
  <si>
    <t>0813</t>
  </si>
  <si>
    <t>ОАО "НЦЛСК "Астрофизика"</t>
  </si>
  <si>
    <t>1013</t>
  </si>
  <si>
    <t>ФГУП "Каменскхимкомбинат"</t>
  </si>
  <si>
    <t>1113</t>
  </si>
  <si>
    <t>ОАО "НПО "Молния"</t>
  </si>
  <si>
    <t>1213</t>
  </si>
  <si>
    <t>ОАО "НПО "Радиоэлектроника" им. В.И.Шимко"</t>
  </si>
  <si>
    <t>1413</t>
  </si>
  <si>
    <t>ООО "ВР Лопасное производство"</t>
  </si>
  <si>
    <t>1613</t>
  </si>
  <si>
    <t>ООО "СП"Нельша"</t>
  </si>
  <si>
    <t>ООО "Забайкальское горнорудное предприятие"</t>
  </si>
  <si>
    <t>ОАО "ЦКБА"</t>
  </si>
  <si>
    <t>0214</t>
  </si>
  <si>
    <t>ОАО "ООПЗ "Нефтехимавтоматика"</t>
  </si>
  <si>
    <t>0414</t>
  </si>
  <si>
    <t xml:space="preserve">НИИВТ им.С.А. Векшинского </t>
  </si>
  <si>
    <t>0514</t>
  </si>
  <si>
    <t>ОАО "КНИИТМУ"</t>
  </si>
  <si>
    <t>0614</t>
  </si>
  <si>
    <t>ОАО "НПП "Темп"</t>
  </si>
  <si>
    <t>0814</t>
  </si>
  <si>
    <t>ОАО "Швабе-Исследования"</t>
  </si>
  <si>
    <t>1014</t>
  </si>
  <si>
    <t>ООО "НКМ"</t>
  </si>
  <si>
    <t>1114</t>
  </si>
  <si>
    <t>ОАО "НИИТМ"</t>
  </si>
  <si>
    <t>1214</t>
  </si>
  <si>
    <t>ОАО "КНИТИ ВТ"</t>
  </si>
  <si>
    <t>1414</t>
  </si>
  <si>
    <t>ООО "ХелиПорт"</t>
  </si>
  <si>
    <t>1614</t>
  </si>
  <si>
    <t>ООО "МТ-Пропеллер-Рус"</t>
  </si>
  <si>
    <t>ОАО "АВТОВАЗТРАНС"</t>
  </si>
  <si>
    <t>ОАО "АК"Туламашзавод"</t>
  </si>
  <si>
    <t>0215</t>
  </si>
  <si>
    <t>ООО "Станкоинжиниринг"</t>
  </si>
  <si>
    <t>0415</t>
  </si>
  <si>
    <t>НИИЭМ</t>
  </si>
  <si>
    <t>0515</t>
  </si>
  <si>
    <t>ОАО "ДКБА"</t>
  </si>
  <si>
    <t>0615</t>
  </si>
  <si>
    <t>ОАО "Завод "Пластмасс"</t>
  </si>
  <si>
    <t>0815</t>
  </si>
  <si>
    <t>ОАО "НПО "Орион"</t>
  </si>
  <si>
    <t>1015</t>
  </si>
  <si>
    <t xml:space="preserve"> ООО "ЦУНА"Химкомпозит"</t>
  </si>
  <si>
    <t>1115</t>
  </si>
  <si>
    <t>ОАО "ЛСЗ"</t>
  </si>
  <si>
    <t>1215</t>
  </si>
  <si>
    <t>ОАО "НИИРС и ИСЭ"</t>
  </si>
  <si>
    <t>1415</t>
  </si>
  <si>
    <t>ООО "ВТС-ТРАНС"</t>
  </si>
  <si>
    <t>ООО "АТ-Спецтехнология "</t>
  </si>
  <si>
    <t>ОАО «Завод имени В.А. Дегтярева»</t>
  </si>
  <si>
    <t>0216</t>
  </si>
  <si>
    <t>НЗПП с ОКБ</t>
  </si>
  <si>
    <t>0516</t>
  </si>
  <si>
    <t>ОАО "НИИ "Аргон"</t>
  </si>
  <si>
    <t>0616</t>
  </si>
  <si>
    <t>ОАО "КНИИМ"</t>
  </si>
  <si>
    <t>0816</t>
  </si>
  <si>
    <t>ОАО "ПО"УОМЗ"</t>
  </si>
  <si>
    <t>1016</t>
  </si>
  <si>
    <t>ОАО "Алтайхимпром"</t>
  </si>
  <si>
    <t>1116</t>
  </si>
  <si>
    <t>ОАО "НИИ парашютостроения"</t>
  </si>
  <si>
    <t>1216</t>
  </si>
  <si>
    <t>ОАО "ППО ЭВТ"</t>
  </si>
  <si>
    <t>1416</t>
  </si>
  <si>
    <t>ОАО "Центр авиационной медицины"</t>
  </si>
  <si>
    <t>ОАО "Тульский патронный завод"</t>
  </si>
  <si>
    <t>0217</t>
  </si>
  <si>
    <t>Спецмагнит</t>
  </si>
  <si>
    <t>0517</t>
  </si>
  <si>
    <t>ОАО "МНИРТИ"</t>
  </si>
  <si>
    <t>0617</t>
  </si>
  <si>
    <t>ОАО "НПП"Краснознаменец"</t>
  </si>
  <si>
    <t>0817</t>
  </si>
  <si>
    <t>ООО "Швабе-Капитал"</t>
  </si>
  <si>
    <t>1017</t>
  </si>
  <si>
    <t>ОАО "НИТС"</t>
  </si>
  <si>
    <t>1117</t>
  </si>
  <si>
    <t>ООО "ЦУНА "АВИАЦИОННОЕ
ОБОРУДОВАНИЕ - ДЕВЕЛОПМЕНТ"</t>
  </si>
  <si>
    <t>1217</t>
  </si>
  <si>
    <t>ОА "КПКБ"</t>
  </si>
  <si>
    <t>1417</t>
  </si>
  <si>
    <t>ОАО "Центральная больница экспертизы летно-испытательного состава"</t>
  </si>
  <si>
    <t>ОАО "Нытва"</t>
  </si>
  <si>
    <t>0218</t>
  </si>
  <si>
    <t>ВО Электронинторг</t>
  </si>
  <si>
    <t>0518</t>
  </si>
  <si>
    <t>ОАО "МРТИ РАН"</t>
  </si>
  <si>
    <t>0618</t>
  </si>
  <si>
    <t>ОАО "Серовский механический завод"</t>
  </si>
  <si>
    <t>0818</t>
  </si>
  <si>
    <t>1018</t>
  </si>
  <si>
    <t>ОАО "МКПК"Универсал"</t>
  </si>
  <si>
    <t>1218</t>
  </si>
  <si>
    <t>ОАО "Автоматика"</t>
  </si>
  <si>
    <t>1418</t>
  </si>
  <si>
    <t xml:space="preserve">ОАО "РТ-Металлургия" </t>
  </si>
  <si>
    <t>АО "Щегловский вал"</t>
  </si>
  <si>
    <t>0219</t>
  </si>
  <si>
    <t>СЭП</t>
  </si>
  <si>
    <t>0519</t>
  </si>
  <si>
    <t>ОАО "НИИТАП"</t>
  </si>
  <si>
    <t>0619</t>
  </si>
  <si>
    <t>ОАО "НИИПМ"</t>
  </si>
  <si>
    <t>0819</t>
  </si>
  <si>
    <t>ОАО "ЛЗОС"</t>
  </si>
  <si>
    <t>1019</t>
  </si>
  <si>
    <t>ОАО "МПО им. И.Румянцева"</t>
  </si>
  <si>
    <t>1219</t>
  </si>
  <si>
    <t>ОАО НПЦ "САПСАН"</t>
  </si>
  <si>
    <t>1419</t>
  </si>
  <si>
    <t>ОАО "Всероссийский научно-исследовательский институт по осушению месторождений полезных ископаемых, защите инженерных сооружений от обводнения, специальным горным работам, геомеханике, геофизике, гидротехнике, геологии и маркшейдерскому делу"</t>
  </si>
  <si>
    <t>0220</t>
  </si>
  <si>
    <t>ЦКБ Дейтон</t>
  </si>
  <si>
    <t>0520</t>
  </si>
  <si>
    <t>ОАО "СКБ "Топаз"</t>
  </si>
  <si>
    <t>0620</t>
  </si>
  <si>
    <t>ОАО "Завод имени М.И.Калинина"</t>
  </si>
  <si>
    <t>0820</t>
  </si>
  <si>
    <t>ОАО "Московкий машиностроительный завод "Знамя"</t>
  </si>
  <si>
    <t>1220</t>
  </si>
  <si>
    <t>ОА "ОКБ КП"</t>
  </si>
  <si>
    <t>1420</t>
  </si>
  <si>
    <t>ОАО "Главный информационно-вычислительный центр металлургии "Центринформ"</t>
  </si>
  <si>
    <t>ЦКБ РМ</t>
  </si>
  <si>
    <t>0521</t>
  </si>
  <si>
    <t>ОАО "Концерн "Созвездие"</t>
  </si>
  <si>
    <t>0621</t>
  </si>
  <si>
    <t>ОАО "НПО "СПЛАВ"</t>
  </si>
  <si>
    <t>0821</t>
  </si>
  <si>
    <t>ОАО "Московский машиностроительный завод "Рассвет"</t>
  </si>
  <si>
    <t>1221</t>
  </si>
  <si>
    <t>ОАО "ННПО имени М.В.Фрунзе"</t>
  </si>
  <si>
    <t>1421</t>
  </si>
  <si>
    <t>ОАО "Проектно-конструкторское бюро металлургической теплотехники и энерготехнологии цветной металлургии"</t>
  </si>
  <si>
    <t>НПП Алмаз</t>
  </si>
  <si>
    <t>0522</t>
  </si>
  <si>
    <t>ОАО "ВНИИ "Вега"</t>
  </si>
  <si>
    <t>0622</t>
  </si>
  <si>
    <t>ОАО "БХЗ им. 50-летия СССР"</t>
  </si>
  <si>
    <t>0822</t>
  </si>
  <si>
    <t>ОАО "ГИПРОНИИАВИАПРОМ"</t>
  </si>
  <si>
    <t>1222</t>
  </si>
  <si>
    <t xml:space="preserve">ОАО "КБ завода "Россия" </t>
  </si>
  <si>
    <t>1422</t>
  </si>
  <si>
    <t>ОАО "Щербинская типография"</t>
  </si>
  <si>
    <t>ЦНИТИ Техномаш</t>
  </si>
  <si>
    <t>0523</t>
  </si>
  <si>
    <t>ОАО "КБОР"</t>
  </si>
  <si>
    <t>0623</t>
  </si>
  <si>
    <t>ОАО "НИИЭП"</t>
  </si>
  <si>
    <t>0823</t>
  </si>
  <si>
    <t>ОАО "БЛМЗ"</t>
  </si>
  <si>
    <t>1223</t>
  </si>
  <si>
    <t>ОАО "Курский завод "МАЯК"</t>
  </si>
  <si>
    <t>1423</t>
  </si>
  <si>
    <t>ОАО "90 экспериментальный завод"</t>
  </si>
  <si>
    <t>Концерн "Орион"</t>
  </si>
  <si>
    <t>0524</t>
  </si>
  <si>
    <t>ОАО "Алмаз"</t>
  </si>
  <si>
    <t>0624</t>
  </si>
  <si>
    <t>ОАО "НЗИВ"</t>
  </si>
  <si>
    <t>0824</t>
  </si>
  <si>
    <t>ОАО "2МПЗ"</t>
  </si>
  <si>
    <t>1224</t>
  </si>
  <si>
    <t>ОАО "Компания"РИТМ"</t>
  </si>
  <si>
    <t>1424</t>
  </si>
  <si>
    <t>ОАО "Проектмашдеталь"</t>
  </si>
  <si>
    <t>ОмПО Иртыш</t>
  </si>
  <si>
    <t>0525</t>
  </si>
  <si>
    <t>ОАО "ВЦКБ "Полюс"</t>
  </si>
  <si>
    <t>0625</t>
  </si>
  <si>
    <t>ОАО "НПО"Прибор"</t>
  </si>
  <si>
    <t>0825</t>
  </si>
  <si>
    <t>ОАО "СМЗ"</t>
  </si>
  <si>
    <t>1225</t>
  </si>
  <si>
    <t>ОАО "ФНЦП "ННИПИ "Кварц" имени А.П.Горшкова"</t>
  </si>
  <si>
    <t>1425</t>
  </si>
  <si>
    <t>ОАО "Томский радиотехнический завод"</t>
  </si>
  <si>
    <t>КЗТА</t>
  </si>
  <si>
    <t>0526</t>
  </si>
  <si>
    <t>ОАО "КПЗ "Каскад"</t>
  </si>
  <si>
    <t>0626</t>
  </si>
  <si>
    <t>ОАО "БПО"Сибприбормаш"</t>
  </si>
  <si>
    <t>0826</t>
  </si>
  <si>
    <t>ОАО "Опытное конструкторское бюро "Кристалл"</t>
  </si>
  <si>
    <t>1226</t>
  </si>
  <si>
    <t>ОАО "СКБ РИАП"</t>
  </si>
  <si>
    <t>1426</t>
  </si>
  <si>
    <t>ОАО "Вторметмаш"</t>
  </si>
  <si>
    <t>БСКБ Восток</t>
  </si>
  <si>
    <t>0527</t>
  </si>
  <si>
    <t>ОАО "ТНИИР "Эфир"</t>
  </si>
  <si>
    <t>0627</t>
  </si>
  <si>
    <t>ОАО "Нижнеломовский электромеханический завод"</t>
  </si>
  <si>
    <t>0827</t>
  </si>
  <si>
    <t>ОАО "ВЭЛКОНТ"</t>
  </si>
  <si>
    <t>1227</t>
  </si>
  <si>
    <t>ОАО "УЦМ"</t>
  </si>
  <si>
    <t>1427</t>
  </si>
  <si>
    <t>ОАО "Металлист"</t>
  </si>
  <si>
    <t>КЭМЗ</t>
  </si>
  <si>
    <t>0528</t>
  </si>
  <si>
    <t>ОАО "КБ"Селена"</t>
  </si>
  <si>
    <t>0628</t>
  </si>
  <si>
    <t>ОАО "Саратовский завод приборных устройств"</t>
  </si>
  <si>
    <t>0828</t>
  </si>
  <si>
    <t>ОАО "Электропривод"</t>
  </si>
  <si>
    <t>1228</t>
  </si>
  <si>
    <t>ОАО "КБАС"</t>
  </si>
  <si>
    <t>1428</t>
  </si>
  <si>
    <t>Октава</t>
  </si>
  <si>
    <t>0529</t>
  </si>
  <si>
    <t>ОАО "НПП "Старт"</t>
  </si>
  <si>
    <t>0629</t>
  </si>
  <si>
    <t>ОАО "Сигнал"</t>
  </si>
  <si>
    <t>0829</t>
  </si>
  <si>
    <t>ОАО "Гидроагрегат"</t>
  </si>
  <si>
    <t>1229</t>
  </si>
  <si>
    <t>ОАО "УППО"</t>
  </si>
  <si>
    <t>1429</t>
  </si>
  <si>
    <t xml:space="preserve">ОПЗ им. Козицкого </t>
  </si>
  <si>
    <t>0530</t>
  </si>
  <si>
    <t>ОАО "ТЗ "Октябрь"</t>
  </si>
  <si>
    <t>0630</t>
  </si>
  <si>
    <t>ОАО "НИТИ им. П.И.Снегирева"</t>
  </si>
  <si>
    <t>0830</t>
  </si>
  <si>
    <t>ОАО "Агрегат"</t>
  </si>
  <si>
    <t>1230</t>
  </si>
  <si>
    <t>ОАО "Концерн "Авионика"</t>
  </si>
  <si>
    <t>1430</t>
  </si>
  <si>
    <t>ОАО "Ремонтно-строительное специализированное управление металлургии"</t>
  </si>
  <si>
    <t>НПП Связь</t>
  </si>
  <si>
    <t>0531</t>
  </si>
  <si>
    <t>ОАО "ТЗ "Ревтруд"</t>
  </si>
  <si>
    <t>0631</t>
  </si>
  <si>
    <t>ОАО "СЭМЗ"</t>
  </si>
  <si>
    <t>0831</t>
  </si>
  <si>
    <t>ОАО "гидроавтоматика"</t>
  </si>
  <si>
    <t>1231</t>
  </si>
  <si>
    <t>ОАО "ЖРЗ"</t>
  </si>
  <si>
    <t>1431</t>
  </si>
  <si>
    <t xml:space="preserve">ОАО "Экономика и технология цветных металлов" 
подлежит </t>
  </si>
  <si>
    <t>НПП Кант</t>
  </si>
  <si>
    <t>0532</t>
  </si>
  <si>
    <t>ОАО "НПП "Волна"</t>
  </si>
  <si>
    <t>0632</t>
  </si>
  <si>
    <t>ОАО "Соликамский завод "Урал"</t>
  </si>
  <si>
    <t>0832</t>
  </si>
  <si>
    <t>ОАО "СЭГЗ"</t>
  </si>
  <si>
    <t>1232</t>
  </si>
  <si>
    <t>ОАО "НПП "ЭлТом"</t>
  </si>
  <si>
    <t>1432</t>
  </si>
  <si>
    <t>ОАО "Завод "Сибсельмаш-Спецтехника"</t>
  </si>
  <si>
    <t>ВО МАшприборинторг</t>
  </si>
  <si>
    <t>0533</t>
  </si>
  <si>
    <t>ОАО "НИИССУ"</t>
  </si>
  <si>
    <t>0633</t>
  </si>
  <si>
    <t>ОАО "ХЗ"Планта"</t>
  </si>
  <si>
    <t>0833</t>
  </si>
  <si>
    <t>ОАО "Научно-производственное предприятие "Звезда"</t>
  </si>
  <si>
    <t>1233</t>
  </si>
  <si>
    <t>ОАО "ИСИ"Взлет"</t>
  </si>
  <si>
    <t>1433</t>
  </si>
  <si>
    <t xml:space="preserve">ОАО "Новосибирское производственное объединение "Луч" </t>
  </si>
  <si>
    <t>БРЗ</t>
  </si>
  <si>
    <t>0534</t>
  </si>
  <si>
    <t>ОАО "НИИЭТ"</t>
  </si>
  <si>
    <t>0634</t>
  </si>
  <si>
    <t>ОАО "Ново-Вятка"</t>
  </si>
  <si>
    <t>0834</t>
  </si>
  <si>
    <t>ОАО "СКБИМ"</t>
  </si>
  <si>
    <t>1234</t>
  </si>
  <si>
    <t>ОАО "НИИАО"</t>
  </si>
  <si>
    <t>1434</t>
  </si>
  <si>
    <t>ОАО "Сибтекстильмаш. Спецтехника. Сервис"</t>
  </si>
  <si>
    <t>Концерн "Сириус"</t>
  </si>
  <si>
    <t>0535</t>
  </si>
  <si>
    <t>ОАО "Завод "Тамбоваппарат"</t>
  </si>
  <si>
    <t>0635</t>
  </si>
  <si>
    <t>ОАО "Нововятский механический завод"</t>
  </si>
  <si>
    <t>0835</t>
  </si>
  <si>
    <t>ОАО  "Звук"</t>
  </si>
  <si>
    <t>1235</t>
  </si>
  <si>
    <t>ОАО "Радиоприборснаб"</t>
  </si>
  <si>
    <t>1435</t>
  </si>
  <si>
    <t xml:space="preserve">ОАО "Новосибирское производственное объединение "Сибсельмаш" </t>
  </si>
  <si>
    <t>ТНИИ Проект</t>
  </si>
  <si>
    <t>0536</t>
  </si>
  <si>
    <t>ОАО "Рязанский радиозавод"</t>
  </si>
  <si>
    <t>0636</t>
  </si>
  <si>
    <t>ОАО "ФНПЦ"НИИ прикладной химии"</t>
  </si>
  <si>
    <t>0836</t>
  </si>
  <si>
    <t>ОАО "Электроавтомат"</t>
  </si>
  <si>
    <t>1236</t>
  </si>
  <si>
    <t>ФГУП "Санкт-Петербургское ОКБ "Электроавтоматика"</t>
  </si>
  <si>
    <t>1436</t>
  </si>
  <si>
    <t xml:space="preserve">ОАО "Инструментальный завод "Сибсельмаш" - </t>
  </si>
  <si>
    <t>НИИТ</t>
  </si>
  <si>
    <t>0537</t>
  </si>
  <si>
    <t>ОАО "Янтарь"</t>
  </si>
  <si>
    <t>0637</t>
  </si>
  <si>
    <t>ОАО "МПЗ"</t>
  </si>
  <si>
    <t>0837</t>
  </si>
  <si>
    <t>ОАО "Поволжский научно-исследовательский институт материалов и технологий авиационных двигателей"</t>
  </si>
  <si>
    <t>1237</t>
  </si>
  <si>
    <t>ОАО "НИИАП"</t>
  </si>
  <si>
    <t>1437</t>
  </si>
  <si>
    <t>ОАО "Специальное конструкторско-технологическое бюро радиооборудования"</t>
  </si>
  <si>
    <t>КЗРН</t>
  </si>
  <si>
    <t>0538</t>
  </si>
  <si>
    <t>ОАО "Системы управления"</t>
  </si>
  <si>
    <t>0638</t>
  </si>
  <si>
    <t>ОАО "КХЗ"</t>
  </si>
  <si>
    <t>0838</t>
  </si>
  <si>
    <t>ОАО "НТК Ленэлектронмаш"</t>
  </si>
  <si>
    <t>1438</t>
  </si>
  <si>
    <t xml:space="preserve">ОАО "Авиапромналадка" </t>
  </si>
  <si>
    <t>НИО ЦИТ Петрокомета</t>
  </si>
  <si>
    <t>0539</t>
  </si>
  <si>
    <t>ОАО "КРЭМЗ"</t>
  </si>
  <si>
    <t>0639</t>
  </si>
  <si>
    <t>ОАО "Расчет"</t>
  </si>
  <si>
    <t>0839</t>
  </si>
  <si>
    <t>ОАО "Томское производственное объединение "Контур"</t>
  </si>
  <si>
    <t>1439</t>
  </si>
  <si>
    <t>ОАО "Научно-исследовательский институт технологии"</t>
  </si>
  <si>
    <t>НИИ СВТ</t>
  </si>
  <si>
    <t>0540</t>
  </si>
  <si>
    <t>ОАО "Концерн "Системпром"</t>
  </si>
  <si>
    <t>0640</t>
  </si>
  <si>
    <t>ОАО "НИМИ"</t>
  </si>
  <si>
    <t>0840</t>
  </si>
  <si>
    <t>ОАО "НИИ Электроагрегат"</t>
  </si>
  <si>
    <t>1440</t>
  </si>
  <si>
    <t>ОАО "Колюбакинский игольный завод"</t>
  </si>
  <si>
    <t>НТЦ Интернавигация</t>
  </si>
  <si>
    <t>0541</t>
  </si>
  <si>
    <t>ОАО "НИИ "Нептун"</t>
  </si>
  <si>
    <t>0641</t>
  </si>
  <si>
    <t>ФГУП "ГИКП"Ритм"</t>
  </si>
  <si>
    <t>0841</t>
  </si>
  <si>
    <t>1441</t>
  </si>
  <si>
    <t>ОАО "Научно-производственная организация технологии и специального технологического оборудования"</t>
  </si>
  <si>
    <t>НИИПТ Растр</t>
  </si>
  <si>
    <t>0542</t>
  </si>
  <si>
    <t>ОАО "НИИИТ"</t>
  </si>
  <si>
    <t>0642</t>
  </si>
  <si>
    <t>ОАО "НПП"Дельта"</t>
  </si>
  <si>
    <t>0842</t>
  </si>
  <si>
    <t>ОАО "Концерн "Авиаприборостроение"</t>
  </si>
  <si>
    <t>1442</t>
  </si>
  <si>
    <t>ОАО "Перовский опытный завод "Нестандартмаш"</t>
  </si>
  <si>
    <t>Информакустика</t>
  </si>
  <si>
    <t>0543</t>
  </si>
  <si>
    <t>ОАО "НИИ "Масштаб"</t>
  </si>
  <si>
    <t>0643</t>
  </si>
  <si>
    <t>ОАО "Машзавод "Штамп"</t>
  </si>
  <si>
    <t>0843</t>
  </si>
  <si>
    <t>ОАО "КАО"</t>
  </si>
  <si>
    <t>1443</t>
  </si>
  <si>
    <t>ОАО "Ресурсная фирма "Станкоснаб"</t>
  </si>
  <si>
    <t>СПКБ СУ</t>
  </si>
  <si>
    <t>0544</t>
  </si>
  <si>
    <t>ОАО "НИИ "Рубин"</t>
  </si>
  <si>
    <t>0644</t>
  </si>
  <si>
    <t>ФГУП "НИИ "Поиск"</t>
  </si>
  <si>
    <t>0844</t>
  </si>
  <si>
    <t>ОАО "ТНИИС"</t>
  </si>
  <si>
    <t>1444</t>
  </si>
  <si>
    <t xml:space="preserve">ОАО "Техмашкомплекс" </t>
  </si>
  <si>
    <t>СКБ ВТ</t>
  </si>
  <si>
    <t>0545</t>
  </si>
  <si>
    <t>ОАО "НПО "Импульс"</t>
  </si>
  <si>
    <t>0645</t>
  </si>
  <si>
    <t>ОАО "НПО"Базальт"</t>
  </si>
  <si>
    <t>0845</t>
  </si>
  <si>
    <t>ОАО "ГРПЗ"</t>
  </si>
  <si>
    <t>1445</t>
  </si>
  <si>
    <t xml:space="preserve">ОАО "Техника и технология товаров" </t>
  </si>
  <si>
    <t>НИЦ Кристалл</t>
  </si>
  <si>
    <t>0546</t>
  </si>
  <si>
    <t>ОАО "НПП "Полет"</t>
  </si>
  <si>
    <t>0646</t>
  </si>
  <si>
    <t>ФГУП "ЗСВ"Эластик"</t>
  </si>
  <si>
    <t>0846</t>
  </si>
  <si>
    <t>ОАО "НТЦ "ССГО"</t>
  </si>
  <si>
    <t>1446</t>
  </si>
  <si>
    <t xml:space="preserve">ОАО "Дальавиа" </t>
  </si>
  <si>
    <t>Радиозавод</t>
  </si>
  <si>
    <t>0547</t>
  </si>
  <si>
    <t>ОАО "НПЦ "Вигстар"</t>
  </si>
  <si>
    <t>0647</t>
  </si>
  <si>
    <t>ОАО "АОМЗ"</t>
  </si>
  <si>
    <t>0847</t>
  </si>
  <si>
    <t>ОАО "МРЗ "ТЕМП"</t>
  </si>
  <si>
    <t>1447</t>
  </si>
  <si>
    <t xml:space="preserve">ОАО "КАВМИНВОДЫАВИА" </t>
  </si>
  <si>
    <t>НИИВЦ Контакт</t>
  </si>
  <si>
    <t>0548</t>
  </si>
  <si>
    <t>ОАО "НИИАА"</t>
  </si>
  <si>
    <t>0648</t>
  </si>
  <si>
    <t>ОАО "Краснозаводский химический завод"</t>
  </si>
  <si>
    <t>0848</t>
  </si>
  <si>
    <t>1448</t>
  </si>
  <si>
    <t>ЗАО "Научно-производственный центр "Реструктуризация и новые программы"</t>
  </si>
  <si>
    <t>Супертел ДАЛС</t>
  </si>
  <si>
    <t>0549</t>
  </si>
  <si>
    <t>ОАО "Интелтех"</t>
  </si>
  <si>
    <t>0649</t>
  </si>
  <si>
    <t>ОАО "ФНТЦ"Информхиммаш"</t>
  </si>
  <si>
    <t>0849</t>
  </si>
  <si>
    <t>ОАО "Радий"</t>
  </si>
  <si>
    <t>1449</t>
  </si>
  <si>
    <t>ООО "Центр управления непрофильными активами "Авиационное оборудование - Девелопмент"</t>
  </si>
  <si>
    <t>ОАО "Научно-производственный комплекс "Красная Заря"</t>
  </si>
  <si>
    <t>0650</t>
  </si>
  <si>
    <t>ОАО "ЦНКБ"</t>
  </si>
  <si>
    <t>0850</t>
  </si>
  <si>
    <t>ОАО "Радиоприбор"</t>
  </si>
  <si>
    <t>1450</t>
  </si>
  <si>
    <t>ООО "Центр управления непрофильными активами "Комплексные решения управления активами"</t>
  </si>
  <si>
    <t>АО"ЦНИИ ЭИСУ"</t>
  </si>
  <si>
    <t>0651</t>
  </si>
  <si>
    <t>АО "Техмашсервис"</t>
  </si>
  <si>
    <t>0851</t>
  </si>
  <si>
    <t>АО "УКБП"</t>
  </si>
  <si>
    <t>1451</t>
  </si>
  <si>
    <t>ООО "Центр управления непрофильными активами "КРЭТ"</t>
  </si>
  <si>
    <t>ОАО "МКБ Компас"</t>
  </si>
  <si>
    <t>0652</t>
  </si>
  <si>
    <t>ОАО "Тульский научно- исследовательский технологический институт "</t>
  </si>
  <si>
    <t>0852</t>
  </si>
  <si>
    <t>ОАО "УПЗ"</t>
  </si>
  <si>
    <t>1452</t>
  </si>
  <si>
    <t>ООО "Центр управления непрофильными активами "НПО "Высокоточные комплексы"</t>
  </si>
  <si>
    <t>ОАО "НПП "Радиосвязь"</t>
  </si>
  <si>
    <t>0653</t>
  </si>
  <si>
    <t>ОАО"Смоленский завод радиодеталей "</t>
  </si>
  <si>
    <t>0853</t>
  </si>
  <si>
    <t>ОАО "УТЕС"</t>
  </si>
  <si>
    <t>1453</t>
  </si>
  <si>
    <t>ООО "Центр управления непрофильными активами "НПО "ИЖМАШ"</t>
  </si>
  <si>
    <t>ОАО "Научно-координаторский центр "Новые технологии"</t>
  </si>
  <si>
    <t>0654</t>
  </si>
  <si>
    <t>ОАО "Балакиревский механический завод"</t>
  </si>
  <si>
    <t>0854</t>
  </si>
  <si>
    <t>ОАО "Авиаприбор- Холдинг"</t>
  </si>
  <si>
    <t>1454</t>
  </si>
  <si>
    <t>ООО "Центр управления непрофильными активами "ОПК "ОБОРОНПРОМ"</t>
  </si>
  <si>
    <t>Институт электронных управляющих машин им. И.С. Брука</t>
  </si>
  <si>
    <t>0655</t>
  </si>
  <si>
    <t>ОАО "Полимер"</t>
  </si>
  <si>
    <t>0855</t>
  </si>
  <si>
    <t>ОАО "Корпорация "Фазатрон- НИИР"</t>
  </si>
  <si>
    <t>1455</t>
  </si>
  <si>
    <t>ООО "Центр управления непрофильными активами "ХИМКОМПОЗИТ"</t>
  </si>
  <si>
    <t>ОАО "Славгородский завод радиоаппаратуры"</t>
  </si>
  <si>
    <t>0656</t>
  </si>
  <si>
    <t>ОАО "Орский машиностроительный завод"</t>
  </si>
  <si>
    <t>0856</t>
  </si>
  <si>
    <t>ЗАО "Фазатрон-ВМЗ"</t>
  </si>
  <si>
    <t>1456</t>
  </si>
  <si>
    <t>ООО "Центр управления непрофильными активами "РТ-БИОТЕХПРОМ"</t>
  </si>
  <si>
    <t>Завод "ЛУЧ"</t>
  </si>
  <si>
    <t>0657</t>
  </si>
  <si>
    <t>ОАО "Ковровский машиностроительный завод"</t>
  </si>
  <si>
    <t>0857</t>
  </si>
  <si>
    <t>ЗАО "НПЦ"Алмаз-Фазатрон"</t>
  </si>
  <si>
    <t>1457</t>
  </si>
  <si>
    <t>ОАО "Фирма "ЭВМ комплект"</t>
  </si>
  <si>
    <t>Электросигнал</t>
  </si>
  <si>
    <t>0658</t>
  </si>
  <si>
    <t>Федеральный научно-производственный центр "Станкомаш"</t>
  </si>
  <si>
    <t>0858</t>
  </si>
  <si>
    <t>ОАО "РПКБ"</t>
  </si>
  <si>
    <t>1458</t>
  </si>
  <si>
    <t>ОАО "Национальный экологический оператор"</t>
  </si>
  <si>
    <t>ОАО "Техноприбор"</t>
  </si>
  <si>
    <t>1459</t>
  </si>
  <si>
    <t xml:space="preserve">ОАО "Стрелковые комплексы"  </t>
  </si>
  <si>
    <t>ОАО "МИЭА"</t>
  </si>
  <si>
    <t>1460</t>
  </si>
  <si>
    <t>ОАО "РТ-Проектные технологии "</t>
  </si>
  <si>
    <t>ОАО "Измеритель"</t>
  </si>
  <si>
    <t>1461</t>
  </si>
  <si>
    <t>ООО "РТ-Капитал"</t>
  </si>
  <si>
    <t>ОАО "ТЗ Электроприбор"</t>
  </si>
  <si>
    <t>1462</t>
  </si>
  <si>
    <t>ЗАО "ЭйрЮнион"</t>
  </si>
  <si>
    <t>ОАО "Альметивский завод "Радиоприбор"</t>
  </si>
  <si>
    <t>1463</t>
  </si>
  <si>
    <t>ОАО "Авиакомпания"</t>
  </si>
  <si>
    <t>ОАО "Аэроприбор-Восход"</t>
  </si>
  <si>
    <t>1464</t>
  </si>
  <si>
    <t>ОАО "Транспортно-выставочный комплекс "Россия"</t>
  </si>
  <si>
    <t>ОАО "Авиаавтоматика" им. В.В. Тарасова"</t>
  </si>
  <si>
    <t>1465</t>
  </si>
  <si>
    <t>ООО "РТ-Интеллектэкспорт"</t>
  </si>
  <si>
    <t>ОАО "КБПА"</t>
  </si>
  <si>
    <t>1466</t>
  </si>
  <si>
    <t>ОАО "ВО"Технопромэкспорт"</t>
  </si>
  <si>
    <t>ООО "Национальная имунобиологическая компания"</t>
  </si>
  <si>
    <t>ОАО "Банк Российская финансовая Корпорация"</t>
  </si>
  <si>
    <t xml:space="preserve">ОАО "Научно-исследовательский и проектно-конструкторский институт металлургической теплотехники, цветной металлургии и огнеупоров" </t>
  </si>
  <si>
    <t xml:space="preserve">ОАО "Промимпекс" </t>
  </si>
  <si>
    <t>Расширенный план централизованных (консолидированных) закупок</t>
  </si>
  <si>
    <t>Перечень заказчиков</t>
  </si>
  <si>
    <t>Сведения о количестве и общей стоимости договоров, заключенных по результатам закупки продукции (сумма строк 1.1, 1.2., 1.3.), в т. ч.:</t>
  </si>
  <si>
    <t>Сведения о количестве (лотах) и общей стоимости официально размещенных в ЕИС извещений о проведении конкурентных процедур закупок (суммарный показатель НМЦ по лотам)</t>
  </si>
  <si>
    <t>Дата открытия доступа к заявкам/вскрытия конвертов</t>
  </si>
  <si>
    <t>Сведения о количестве (лотах) и общей стоимости официально размещенных в ЕИС извещений о проведении конкурентных процедур закупок (суммарный показатель НМЦ по лотам), признанных по итогам несостоявшимися (сумма строк 3.1, 3.2, 3.4.), в т. ч.:</t>
  </si>
  <si>
    <t>по результатам закупки, в соответствии с: п. 7.2.4 Положения о закупке (для заказчиков I группы); п. 7.2.5 Положения о закупке (для заказчиков II группы)</t>
  </si>
  <si>
    <t>на ETPRF.ru</t>
  </si>
  <si>
    <t>на иных электронных торговых площадках</t>
  </si>
  <si>
    <t>по результатам закупок, участниками которых являлись любые участники процедуры закупки, в том числе субъекты МСП</t>
  </si>
  <si>
    <t>6.3.</t>
  </si>
  <si>
    <t>Сведения о количестве и общей стоимости договоров, заключенных с субъектами МСП (сумма строк  6.1-6.3), в т. ч.:</t>
  </si>
  <si>
    <t>по результатам закупок, которые проводились только для субъектов МСП</t>
  </si>
  <si>
    <t>по результатам закупок, в отношении участников которых было установлено требование о привлечении к исполнению договора субподрядчиков (соисполнителей) из числа субъектов МСП</t>
  </si>
  <si>
    <t>ОАО "Улан-Удэнский авиационный завод"</t>
  </si>
  <si>
    <t>ПАО "Казанский вертолетный завод"</t>
  </si>
  <si>
    <t>ОАО "Кумертауское авиационное производственное предприятие"</t>
  </si>
  <si>
    <t>ОАО "Арсеньевская авиационная компания "Прогресс" им. Н.И. Сазыкина"</t>
  </si>
  <si>
    <t>1615</t>
  </si>
  <si>
    <t>1616</t>
  </si>
  <si>
    <t>1617</t>
  </si>
  <si>
    <t>1618</t>
  </si>
  <si>
    <t>Прочие организации Корпорации</t>
  </si>
  <si>
    <t>33.10</t>
  </si>
  <si>
    <t>ГОСТ, ТУ, ОСТ</t>
  </si>
  <si>
    <t>Рыбинск</t>
  </si>
  <si>
    <t>не применимо</t>
  </si>
  <si>
    <t>24.1</t>
  </si>
  <si>
    <t>23.2</t>
  </si>
  <si>
    <t>24.3</t>
  </si>
  <si>
    <t>31.3</t>
  </si>
  <si>
    <t>25.2</t>
  </si>
  <si>
    <t>25.1</t>
  </si>
  <si>
    <t>24.4</t>
  </si>
  <si>
    <t>24.2</t>
  </si>
  <si>
    <t>21.12</t>
  </si>
  <si>
    <t>20.2</t>
  </si>
  <si>
    <t>18.21</t>
  </si>
  <si>
    <t>19.3</t>
  </si>
  <si>
    <t>25.13.3</t>
  </si>
  <si>
    <t>71.12.61</t>
  </si>
  <si>
    <t>71.12.63</t>
  </si>
  <si>
    <t>33.20.5</t>
  </si>
  <si>
    <t>ГОСТ, ТУ</t>
  </si>
  <si>
    <t>ГОСТ,ТУ,ОСТ</t>
  </si>
  <si>
    <t>сертификат</t>
  </si>
  <si>
    <t>ГОСТ, ОСТ, ТУ</t>
  </si>
  <si>
    <t>ГОСТ, ТУ ,ОСТ</t>
  </si>
  <si>
    <t>Полное выполнение обязательств по договору</t>
  </si>
  <si>
    <t>полное выполнение обязательств по договору</t>
  </si>
  <si>
    <t>33.20.9</t>
  </si>
  <si>
    <t>45.24</t>
  </si>
  <si>
    <t>31.40.2</t>
  </si>
  <si>
    <t>45.23</t>
  </si>
  <si>
    <t xml:space="preserve">Сертификат соответствия, качество </t>
  </si>
  <si>
    <t>30.01</t>
  </si>
  <si>
    <t xml:space="preserve">Рыбинск </t>
  </si>
  <si>
    <t>30.02</t>
  </si>
  <si>
    <t>72.50</t>
  </si>
  <si>
    <t>72.2</t>
  </si>
  <si>
    <t>72.20</t>
  </si>
  <si>
    <t>72.60</t>
  </si>
  <si>
    <t>64.20</t>
  </si>
  <si>
    <t>31.09</t>
  </si>
  <si>
    <t>0604-00001</t>
  </si>
  <si>
    <t>74.20.12</t>
  </si>
  <si>
    <t>Соответствие ТЗ и нормативной документации на выполнение данных работ.</t>
  </si>
  <si>
    <t>2.2.1.2-Прочие производственные инвистиции</t>
  </si>
  <si>
    <t xml:space="preserve">да  </t>
  </si>
  <si>
    <t>Отдел главного технолога,
Главный технолог Яблуновский Ян Юрьевич
тел.(4855)28-58-12</t>
  </si>
  <si>
    <t>заказчик</t>
  </si>
  <si>
    <t>0604-00002</t>
  </si>
  <si>
    <t>45.21.6</t>
  </si>
  <si>
    <t>Соответствие проектной документации.</t>
  </si>
  <si>
    <t>0604-00003</t>
  </si>
  <si>
    <t>29.40.4</t>
  </si>
  <si>
    <t>Соответствие характеристикам указанным в  ТЗ                         (не хуже)</t>
  </si>
  <si>
    <t>0604-00004</t>
  </si>
  <si>
    <t>29.56.2</t>
  </si>
  <si>
    <t>0604-00005</t>
  </si>
  <si>
    <t>0604-00006</t>
  </si>
  <si>
    <t>0604-00007</t>
  </si>
  <si>
    <t>29.21.12</t>
  </si>
  <si>
    <t>0604-00008</t>
  </si>
  <si>
    <t>74.30.9</t>
  </si>
  <si>
    <t>1.4.27-Прочие работы и услуги сторонних организаций</t>
  </si>
  <si>
    <t>0604-00009</t>
  </si>
  <si>
    <t>74.20.15</t>
  </si>
  <si>
    <t>0604-00010</t>
  </si>
  <si>
    <t>0604-00011</t>
  </si>
  <si>
    <t>74.30.1</t>
  </si>
  <si>
    <t>0604-00012</t>
  </si>
  <si>
    <t>90.00.2</t>
  </si>
  <si>
    <t>1.4.18-Расходы на уборку территорий, вывоз мусора, переработку ТБО</t>
  </si>
  <si>
    <t>0604-00013</t>
  </si>
  <si>
    <t>0604-00014</t>
  </si>
  <si>
    <t>0604-00015</t>
  </si>
  <si>
    <t>28.62</t>
  </si>
  <si>
    <t>1.2.1.1.2- Расходы на инструмент и оснастку (прочие сторонние организации)</t>
  </si>
  <si>
    <t>0604-00018</t>
  </si>
  <si>
    <t>29.40.7</t>
  </si>
  <si>
    <t>0604-00019</t>
  </si>
  <si>
    <t>0604-00020</t>
  </si>
  <si>
    <t>33.20.6</t>
  </si>
  <si>
    <t>0604-00021</t>
  </si>
  <si>
    <t>24.66</t>
  </si>
  <si>
    <t>1.2.1.2- Сырье и материалы, ПКИ,ТМЦ для производства продукции (прочие материальные затраты)</t>
  </si>
  <si>
    <t>0604-00022</t>
  </si>
  <si>
    <t>0604-00023</t>
  </si>
  <si>
    <t>32.10.3</t>
  </si>
  <si>
    <t>0604-00024</t>
  </si>
  <si>
    <t xml:space="preserve">32.10.7 </t>
  </si>
  <si>
    <t>0604-00025</t>
  </si>
  <si>
    <t>0604-00026</t>
  </si>
  <si>
    <t>0604-00027</t>
  </si>
  <si>
    <t>0604-00028</t>
  </si>
  <si>
    <t>0604-00029</t>
  </si>
  <si>
    <t>0604-00030</t>
  </si>
  <si>
    <t>0604-00031</t>
  </si>
  <si>
    <t>0604-00032</t>
  </si>
  <si>
    <t>0604-00033</t>
  </si>
  <si>
    <t>0604-00034</t>
  </si>
  <si>
    <t>36.14</t>
  </si>
  <si>
    <t>1.4.1-Материальные затраты (материалы, сырье), за исключением ремонта</t>
  </si>
  <si>
    <t>0604-00035</t>
  </si>
  <si>
    <t>0604-00037</t>
  </si>
  <si>
    <t>0604-00038</t>
  </si>
  <si>
    <t>0604-00039</t>
  </si>
  <si>
    <t>0604-00040</t>
  </si>
  <si>
    <t>0604-00041</t>
  </si>
  <si>
    <t>0604-00042</t>
  </si>
  <si>
    <t>0604-00043</t>
  </si>
  <si>
    <t>0604-00044</t>
  </si>
  <si>
    <t>0604-00045</t>
  </si>
  <si>
    <t>0604-00046</t>
  </si>
  <si>
    <t>0604-00047</t>
  </si>
  <si>
    <t>0604-00048</t>
  </si>
  <si>
    <t>0604-00049</t>
  </si>
  <si>
    <t>0604-00050</t>
  </si>
  <si>
    <t>0604-00051</t>
  </si>
  <si>
    <t>0604-00052</t>
  </si>
  <si>
    <t>29.23.1</t>
  </si>
  <si>
    <t>Отдел главного энергетика,
Главный энергетик
Малей Михаил Александрович,
тел.(4855)28-58-82</t>
  </si>
  <si>
    <t>0604-00053</t>
  </si>
  <si>
    <t>31.10</t>
  </si>
  <si>
    <t>1.4.4-Расходы на услуги по ремонту и обслуживанию активов, в т.ч. материалы и запчасти</t>
  </si>
  <si>
    <t>0604-00054</t>
  </si>
  <si>
    <t>0604-00055</t>
  </si>
  <si>
    <t>0604-00056</t>
  </si>
  <si>
    <t>0604-00057</t>
  </si>
  <si>
    <t>0604-00058</t>
  </si>
  <si>
    <t>45.33</t>
  </si>
  <si>
    <t>0604-00059</t>
  </si>
  <si>
    <t>0604-00060</t>
  </si>
  <si>
    <t>0604-00061</t>
  </si>
  <si>
    <t>0604-00062</t>
  </si>
  <si>
    <t>0604-00063</t>
  </si>
  <si>
    <t>40.2</t>
  </si>
  <si>
    <t>1.12-На прочие постоянные расходы по текущей деятельности</t>
  </si>
  <si>
    <t>0604-00064</t>
  </si>
  <si>
    <t>1.4.2-Расходы на ТЭР и коммунальные платежи</t>
  </si>
  <si>
    <t>0604-00065</t>
  </si>
  <si>
    <t>40.00.2</t>
  </si>
  <si>
    <t>0604-00066</t>
  </si>
  <si>
    <t>0604-00067</t>
  </si>
  <si>
    <t>0604-00068</t>
  </si>
  <si>
    <t>0604-00069</t>
  </si>
  <si>
    <t>23.20</t>
  </si>
  <si>
    <t>0604-00070</t>
  </si>
  <si>
    <t>0604-00071</t>
  </si>
  <si>
    <t>20.10</t>
  </si>
  <si>
    <t>0604-00072</t>
  </si>
  <si>
    <t>0604-00073</t>
  </si>
  <si>
    <t>43.21.10</t>
  </si>
  <si>
    <t>0604-00074</t>
  </si>
  <si>
    <t>0604-00075</t>
  </si>
  <si>
    <t>0604-00081</t>
  </si>
  <si>
    <t>0604-00082</t>
  </si>
  <si>
    <t>0604-00083</t>
  </si>
  <si>
    <t>Отдел информационных технологий, 
Начальник отдела
Кожевников Евгений Николаевич,
тел.(915)976-19-77</t>
  </si>
  <si>
    <t>0604-00084</t>
  </si>
  <si>
    <t>1.4.8-Расходы на IT (техподдержка и обслуживание, запчасти и комплектующие, прочие IT-расходы)</t>
  </si>
  <si>
    <t>0604-00085</t>
  </si>
  <si>
    <t>0604-00086</t>
  </si>
  <si>
    <t>0604-00087</t>
  </si>
  <si>
    <t>0604-00088</t>
  </si>
  <si>
    <t>0604-00089</t>
  </si>
  <si>
    <t>0604-00090</t>
  </si>
  <si>
    <t>0604-00091</t>
  </si>
  <si>
    <t>0604-00092</t>
  </si>
  <si>
    <t>0604-00093</t>
  </si>
  <si>
    <t>1.4.7-Расходы на услуги связи (стационарная, мобильная, услуги передачи данных, прочие услуги связи)</t>
  </si>
  <si>
    <t>0604-00094</t>
  </si>
  <si>
    <t>0604-00095</t>
  </si>
  <si>
    <t>0604-00096</t>
  </si>
  <si>
    <t>0604-00097</t>
  </si>
  <si>
    <t>0604-00098</t>
  </si>
  <si>
    <t>0604-00099</t>
  </si>
  <si>
    <t>0604-00100</t>
  </si>
  <si>
    <t>0604-00101</t>
  </si>
  <si>
    <t>0604-00102</t>
  </si>
  <si>
    <t>Соответствие ТЗ</t>
  </si>
  <si>
    <t>Отдел метрологической службы
Главный метролог
Стукалова Мария Александровна,
тел.(4855)22-84-66</t>
  </si>
  <si>
    <t>0604-00103</t>
  </si>
  <si>
    <t>0604-00104</t>
  </si>
  <si>
    <t>0604-00105</t>
  </si>
  <si>
    <t>0604-00106</t>
  </si>
  <si>
    <t>Сертификат соответствия, качество спецодежды, спецобуви и других СИЗ</t>
  </si>
  <si>
    <t>Отдел охраны труда
Начальник отдела
Пучков Владимир Германович
тел.(4855)59-25-73</t>
  </si>
  <si>
    <t>0604-00107</t>
  </si>
  <si>
    <t>20.41</t>
  </si>
  <si>
    <t>0604-00108</t>
  </si>
  <si>
    <t>95.29</t>
  </si>
  <si>
    <t>Качество работы</t>
  </si>
  <si>
    <t>0604-00109</t>
  </si>
  <si>
    <t>ПОТ-РО-14000-001-98 Правила по охране труда на предприятиях и организациях машиностроения</t>
  </si>
  <si>
    <t>0604-00110</t>
  </si>
  <si>
    <t>81.29.2</t>
  </si>
  <si>
    <t>0604-00111</t>
  </si>
  <si>
    <t>85.14</t>
  </si>
  <si>
    <t xml:space="preserve"> В соответствии с приказом Минздравсоцразвития №302 от 12.04.2011</t>
  </si>
  <si>
    <t>1.4.6.2-Расходы на медицинские осмотры и диспансеризацию (прочие сторонние организации)</t>
  </si>
  <si>
    <t>0604-00112</t>
  </si>
  <si>
    <t>93.19</t>
  </si>
  <si>
    <t>1.4.14.2-Расходы по социальным программам (прочие)</t>
  </si>
  <si>
    <t>0604-00113</t>
  </si>
  <si>
    <t>45.1</t>
  </si>
  <si>
    <t>Соответствие характеристикам указанным в ТЗ</t>
  </si>
  <si>
    <t xml:space="preserve">Ремонтно-строительная служба,
начальник службы Балышников Михаил Геннадьевич
тел.(4855)20-42-85 </t>
  </si>
  <si>
    <t>0604-00114</t>
  </si>
  <si>
    <t>0604-00115</t>
  </si>
  <si>
    <t>0604-00116</t>
  </si>
  <si>
    <t>45.21</t>
  </si>
  <si>
    <t>0604-00117</t>
  </si>
  <si>
    <t>0604-00118</t>
  </si>
  <si>
    <t>0604-00119</t>
  </si>
  <si>
    <t>Соответствие нормативной документации на конкретные стройматериалы</t>
  </si>
  <si>
    <t>0604-00120</t>
  </si>
  <si>
    <t>0604-00121</t>
  </si>
  <si>
    <t>0604-00122</t>
  </si>
  <si>
    <t>0604-00123</t>
  </si>
  <si>
    <t>0604-00124</t>
  </si>
  <si>
    <t>0604-00125</t>
  </si>
  <si>
    <t>0604-00126</t>
  </si>
  <si>
    <t>0604-00127</t>
  </si>
  <si>
    <t>0604-00128</t>
  </si>
  <si>
    <t>0604-00129</t>
  </si>
  <si>
    <t>0604-00130</t>
  </si>
  <si>
    <t>0604-00131</t>
  </si>
  <si>
    <t>0604-00132</t>
  </si>
  <si>
    <t>0604-00133</t>
  </si>
  <si>
    <t>0604-00134</t>
  </si>
  <si>
    <t>Транспортно-хозяйственная служба, Сухарев Ю. Н., тел.(4855)55-95-33</t>
  </si>
  <si>
    <t>0604-00135</t>
  </si>
  <si>
    <t>0604-00136</t>
  </si>
  <si>
    <t>75.25.1</t>
  </si>
  <si>
    <t>Рыбинск ЯО</t>
  </si>
  <si>
    <t>Управление безопасности,
Заместитель генерального директора по безопасности и режиму
Овчинников Вячеслав Викторович
тел.(4855)28-58-64</t>
  </si>
  <si>
    <t>0604-00137</t>
  </si>
  <si>
    <t>0604-00138</t>
  </si>
  <si>
    <t>0604-00139</t>
  </si>
  <si>
    <t>0604-00140</t>
  </si>
  <si>
    <t>0604-00141</t>
  </si>
  <si>
    <t>0604-00142</t>
  </si>
  <si>
    <t>0604-00143</t>
  </si>
  <si>
    <t>0604-00144</t>
  </si>
  <si>
    <t>70.32</t>
  </si>
  <si>
    <t>0604-00145</t>
  </si>
  <si>
    <t>45.34</t>
  </si>
  <si>
    <t>0604-00146</t>
  </si>
  <si>
    <t>0604-00147</t>
  </si>
  <si>
    <t>0604-00148</t>
  </si>
  <si>
    <t>0604-00149</t>
  </si>
  <si>
    <t>1.4.13.2-Расходы на оплату услуг по охране и обеспечению безопасности (вкл. пожарн., вневедомствен., сторожев., охраны), в т.ч. (прочие сторонние организации)</t>
  </si>
  <si>
    <t>0604-00150</t>
  </si>
  <si>
    <t>72.30</t>
  </si>
  <si>
    <t>0604-00151</t>
  </si>
  <si>
    <t>Соответствие материалов  нормативной документации</t>
  </si>
  <si>
    <t>1.2.1.2-Сырье и материалы, ПКИ,ТМЦ для производства продукции (прочие материальные затраты)</t>
  </si>
  <si>
    <t>Управление закупок,
Начальник управления закупок
Смирнов Игорь Владимирович,
тел.(4855)55-68-35</t>
  </si>
  <si>
    <t>0604-00152</t>
  </si>
  <si>
    <t>0604-00153</t>
  </si>
  <si>
    <t>45                40               22421</t>
  </si>
  <si>
    <t>Москва, Санкт-Петербург, Дзержинск</t>
  </si>
  <si>
    <t>0604-00154</t>
  </si>
  <si>
    <t>45             78401              78415</t>
  </si>
  <si>
    <t>Москва, Ярославль, Рыбинск</t>
  </si>
  <si>
    <t>0604-00155</t>
  </si>
  <si>
    <t xml:space="preserve">45                       78401       </t>
  </si>
  <si>
    <t>Москва, Ярославль</t>
  </si>
  <si>
    <t>0604-00156</t>
  </si>
  <si>
    <t>78415             45            57401</t>
  </si>
  <si>
    <t>Рыбинск, Москва, Пермь</t>
  </si>
  <si>
    <t>0604-00157</t>
  </si>
  <si>
    <t xml:space="preserve">45                        22401   </t>
  </si>
  <si>
    <t>Москва, Нижний Новгород</t>
  </si>
  <si>
    <t>0604-00158</t>
  </si>
  <si>
    <t>Москва</t>
  </si>
  <si>
    <t>0604-00159</t>
  </si>
  <si>
    <t>78401      78415</t>
  </si>
  <si>
    <t>Ярославль, Рыбинск</t>
  </si>
  <si>
    <t>0604-00160</t>
  </si>
  <si>
    <t>45                42              78415</t>
  </si>
  <si>
    <t>Москва Липецк Рыбинск</t>
  </si>
  <si>
    <t>0604-00161</t>
  </si>
  <si>
    <t>0604-00162</t>
  </si>
  <si>
    <t>78415             46201501                 33407</t>
  </si>
  <si>
    <t>Рыбинск Балашиха Кирово-Чепецк</t>
  </si>
  <si>
    <t>0604-00163</t>
  </si>
  <si>
    <t>45                         40</t>
  </si>
  <si>
    <t>Москва С.Петербург</t>
  </si>
  <si>
    <t>0604-00164</t>
  </si>
  <si>
    <t>45                50</t>
  </si>
  <si>
    <t>Москва Новосибирск</t>
  </si>
  <si>
    <t>0604-00165</t>
  </si>
  <si>
    <t>22421              78415</t>
  </si>
  <si>
    <t>Дзерджинск, Рыбинск</t>
  </si>
  <si>
    <t>0604-00166</t>
  </si>
  <si>
    <t>78415            78401</t>
  </si>
  <si>
    <t>Москва Рыбинск,  Ярославль</t>
  </si>
  <si>
    <t>0604-00167</t>
  </si>
  <si>
    <t>21.</t>
  </si>
  <si>
    <t>78415      78401</t>
  </si>
  <si>
    <t>Рыбинск,  Ярославль</t>
  </si>
  <si>
    <t>0604-00168</t>
  </si>
  <si>
    <t>78415         78401           45</t>
  </si>
  <si>
    <t>Рыбинск,  Ярославль, Москва</t>
  </si>
  <si>
    <t>0604-00169</t>
  </si>
  <si>
    <t>45.</t>
  </si>
  <si>
    <t>78415          78401          45</t>
  </si>
  <si>
    <t>0604-00170</t>
  </si>
  <si>
    <t>0604-00171</t>
  </si>
  <si>
    <t>26.11.</t>
  </si>
  <si>
    <t>0604-00172</t>
  </si>
  <si>
    <t>29.13.</t>
  </si>
  <si>
    <t>0604-00173</t>
  </si>
  <si>
    <t>36.6.</t>
  </si>
  <si>
    <t>0604-00174</t>
  </si>
  <si>
    <t>78415       78401</t>
  </si>
  <si>
    <t>0604-00175</t>
  </si>
  <si>
    <t>0604-00176</t>
  </si>
  <si>
    <t>25.2.</t>
  </si>
  <si>
    <t>0604-00177</t>
  </si>
  <si>
    <t>45                  40</t>
  </si>
  <si>
    <t>Москва         Санкт-Петербург</t>
  </si>
  <si>
    <t>1.2.1.1.2-расходы на инструмент и оснастку (прочие)</t>
  </si>
  <si>
    <t>0604-00178</t>
  </si>
  <si>
    <t>0604-00179</t>
  </si>
  <si>
    <t>0604-00180</t>
  </si>
  <si>
    <t>0604-00181</t>
  </si>
  <si>
    <t>0604-00182</t>
  </si>
  <si>
    <t>0604-00183</t>
  </si>
  <si>
    <t>0604-00184</t>
  </si>
  <si>
    <t>0604-00185</t>
  </si>
  <si>
    <t>0604-00186</t>
  </si>
  <si>
    <t>0604-00187</t>
  </si>
  <si>
    <t>0604-00188</t>
  </si>
  <si>
    <t>29.56.9</t>
  </si>
  <si>
    <t>Управление развития и модернизации производства,
Начальник управления Писулин Вячеслав Михайлович,
тел.(910)978-45-96</t>
  </si>
  <si>
    <t>0604-00189</t>
  </si>
  <si>
    <t>0604-00190</t>
  </si>
  <si>
    <t>0604-00191</t>
  </si>
  <si>
    <t>0604-00192</t>
  </si>
  <si>
    <t>0604-00193</t>
  </si>
  <si>
    <t>Выполнение требований тех. документации по установке и подключению.</t>
  </si>
  <si>
    <t>0604-00194</t>
  </si>
  <si>
    <t>0604-00195</t>
  </si>
  <si>
    <t>29.12.3</t>
  </si>
  <si>
    <t>0604-00196</t>
  </si>
  <si>
    <t>29.23.9</t>
  </si>
  <si>
    <t>0604-00197</t>
  </si>
  <si>
    <t>0604-00198</t>
  </si>
  <si>
    <t>0604-00199</t>
  </si>
  <si>
    <t>0604-00200</t>
  </si>
  <si>
    <t>0604-00201</t>
  </si>
  <si>
    <t>0604-00202</t>
  </si>
  <si>
    <t>0604-00203</t>
  </si>
  <si>
    <t>0604-00204</t>
  </si>
  <si>
    <t>0604-00205</t>
  </si>
  <si>
    <t>0604-00206</t>
  </si>
  <si>
    <t>0604-00207</t>
  </si>
  <si>
    <t>29.22.9</t>
  </si>
  <si>
    <t>ТРТС</t>
  </si>
  <si>
    <t>0604-00209</t>
  </si>
  <si>
    <t>0604-00210</t>
  </si>
  <si>
    <t>0604-00211</t>
  </si>
  <si>
    <t>АО "РЗП"</t>
  </si>
  <si>
    <t>Россия, 152907, Ярославская область, г. Рыбинск, пр. Серова, 89</t>
  </si>
  <si>
    <t>(4855)59-26-07</t>
  </si>
  <si>
    <t>pribor@rzp.su</t>
  </si>
  <si>
    <t>на 2016 год (на январь-декабрь)</t>
  </si>
  <si>
    <t>20000000 российских рублей</t>
  </si>
  <si>
    <t>70000000 российских рублей</t>
  </si>
  <si>
    <t>9794420 российских рублей</t>
  </si>
  <si>
    <t>1280000 российских рублей</t>
  </si>
  <si>
    <t>14878000 российских рублей</t>
  </si>
  <si>
    <t>8543200 российских рублей</t>
  </si>
  <si>
    <t>460200 российских рублей</t>
  </si>
  <si>
    <t>200010 российских рублей</t>
  </si>
  <si>
    <t>400020 российских рублей</t>
  </si>
  <si>
    <t>483800 российских рублей</t>
  </si>
  <si>
    <t>106200 российских рублей</t>
  </si>
  <si>
    <t>306800 российских рублей</t>
  </si>
  <si>
    <t>188800 российских рублей</t>
  </si>
  <si>
    <t>649000 российских рублей</t>
  </si>
  <si>
    <t>354000 российских рублей</t>
  </si>
  <si>
    <t>472000 российских рублей</t>
  </si>
  <si>
    <t>660800 российских рублей</t>
  </si>
  <si>
    <t>118000 российских рублей</t>
  </si>
  <si>
    <t>708000 российских рублей</t>
  </si>
  <si>
    <t>236000 российских рублей</t>
  </si>
  <si>
    <t>826000 российских рублей</t>
  </si>
  <si>
    <t>393294 российских рублей</t>
  </si>
  <si>
    <t>393412 российских рублей</t>
  </si>
  <si>
    <t>593540 российских рублей</t>
  </si>
  <si>
    <t>297950 российских рублей</t>
  </si>
  <si>
    <t>194110 российских рублей</t>
  </si>
  <si>
    <t>272108 российских рублей</t>
  </si>
  <si>
    <t>138060 российских рублей</t>
  </si>
  <si>
    <t>3540000 российских рублей</t>
  </si>
  <si>
    <t>206500 российских рублей</t>
  </si>
  <si>
    <t>2600000 российских рублей</t>
  </si>
  <si>
    <t>1675600 российских рублей</t>
  </si>
  <si>
    <t>1121000 российских рублей</t>
  </si>
  <si>
    <t>637200 российских рублей</t>
  </si>
  <si>
    <t>542800 российских рублей</t>
  </si>
  <si>
    <t>566400 российских рублей</t>
  </si>
  <si>
    <t>132200 российских рублей</t>
  </si>
  <si>
    <t>849600 российских рублей</t>
  </si>
  <si>
    <t>1793600 российских рублей</t>
  </si>
  <si>
    <t>212400 российских рублей</t>
  </si>
  <si>
    <t>1252452 российских рублей</t>
  </si>
  <si>
    <t>2287548 российских рублей</t>
  </si>
  <si>
    <t>609942 российских рублей</t>
  </si>
  <si>
    <t>177000 российских рублей</t>
  </si>
  <si>
    <t>1279100 российских рублей</t>
  </si>
  <si>
    <t>150000 российских рублей</t>
  </si>
  <si>
    <t>165200 российских рублей</t>
  </si>
  <si>
    <t>321600 российских рублей</t>
  </si>
  <si>
    <t>825650 российских рублей</t>
  </si>
  <si>
    <t>715200 российских рублей</t>
  </si>
  <si>
    <t>1811300 российских рублей</t>
  </si>
  <si>
    <t>330400 российских рублей</t>
  </si>
  <si>
    <t>116820 российских рублей</t>
  </si>
  <si>
    <t>382320 российских рублей</t>
  </si>
  <si>
    <t>731600 российских рублей</t>
  </si>
  <si>
    <t>590000 российских рублей</t>
  </si>
  <si>
    <t>122700 российских рублей</t>
  </si>
  <si>
    <t>155700 российских рублей</t>
  </si>
  <si>
    <t>112100 российских рублей</t>
  </si>
  <si>
    <t>413000 российских рублей</t>
  </si>
  <si>
    <t>253700 российских рублей</t>
  </si>
  <si>
    <t>295000 российских рублей</t>
  </si>
  <si>
    <t>101700 российских рублей</t>
  </si>
  <si>
    <t>7000000 российских рублей</t>
  </si>
  <si>
    <t>3500000 российских рублей</t>
  </si>
  <si>
    <t>100000 российских рублей</t>
  </si>
  <si>
    <t>500000 российских рублей</t>
  </si>
  <si>
    <t>1200000 российских рублей</t>
  </si>
  <si>
    <t>494000 российских рублей</t>
  </si>
  <si>
    <t>200000 российских рублей</t>
  </si>
  <si>
    <t>1994500 российских рублей</t>
  </si>
  <si>
    <t>8000000 российских рублей</t>
  </si>
  <si>
    <t>5000000 российских рублей</t>
  </si>
  <si>
    <t>18000000 российских рублей</t>
  </si>
  <si>
    <t>6200000 российских рублей</t>
  </si>
  <si>
    <t>1800000 российских рублей</t>
  </si>
  <si>
    <t>400000 российских рублей</t>
  </si>
  <si>
    <t>580000 российских рублей</t>
  </si>
  <si>
    <t>440000 российских рублей</t>
  </si>
  <si>
    <t>300000 российских рублей</t>
  </si>
  <si>
    <t>1360000 российских рублей</t>
  </si>
  <si>
    <t>280000 российских рублей</t>
  </si>
  <si>
    <t>1000000 российских рублей</t>
  </si>
  <si>
    <t>660000 российских рублей</t>
  </si>
  <si>
    <t>600000 российских рублей</t>
  </si>
  <si>
    <t>240000 российских рублей</t>
  </si>
  <si>
    <t>2400000 российских рублей</t>
  </si>
  <si>
    <t>1700000 российских рублей</t>
  </si>
  <si>
    <t>360000 российских рублей</t>
  </si>
  <si>
    <t>14400000 российских рублей</t>
  </si>
  <si>
    <t>21500000 российских рублей</t>
  </si>
  <si>
    <t>374500 российских рублей</t>
  </si>
  <si>
    <t>7670000 российских рублей</t>
  </si>
  <si>
    <t>160000 российских рублей</t>
  </si>
  <si>
    <t>308000 российских рублей</t>
  </si>
  <si>
    <t>213600 российских рублей</t>
  </si>
  <si>
    <t>247300 российских рублей</t>
  </si>
  <si>
    <t>2360000 российских рублей</t>
  </si>
  <si>
    <t>265500 российских рублей</t>
  </si>
  <si>
    <t>ГОЗ, ИВД</t>
  </si>
  <si>
    <t>усл.ед</t>
  </si>
  <si>
    <t>АО "Станкопром"</t>
  </si>
  <si>
    <t>66.03</t>
  </si>
  <si>
    <t>1-4 кв.</t>
  </si>
  <si>
    <t>66.03.9</t>
  </si>
  <si>
    <t>Страхование ОПО</t>
  </si>
  <si>
    <t>1.4.5.2 Расходы на страхование (прочие сторонние организации)</t>
  </si>
  <si>
    <t>4000000 российских рублей</t>
  </si>
  <si>
    <t>3216400 российских рублей</t>
  </si>
  <si>
    <t>0604-00016</t>
  </si>
  <si>
    <t>0604-00017</t>
  </si>
  <si>
    <t>0604-00212</t>
  </si>
  <si>
    <t>0604-00213</t>
  </si>
  <si>
    <t>0604-00214</t>
  </si>
  <si>
    <t>0604-00215</t>
  </si>
  <si>
    <t>1456825 российских рублей</t>
  </si>
  <si>
    <t>Главная бухгалтерия, Главный бухгалтер Соцкова Ирина Сергеевна, тел. (4855) 28-59-82</t>
  </si>
  <si>
    <t>Оказание услуг для осуществления обязательного ежегодного аудита бухгалтерской (финансовой) отчетности АО «РЗП» за 2016 год</t>
  </si>
  <si>
    <t>5.12.4. Аудиторские услуги</t>
  </si>
  <si>
    <t xml:space="preserve">      Генеральный директор  Крундышев Н.С.       ________________ "  " ______________ 20__ г.</t>
  </si>
  <si>
    <t>нет</t>
  </si>
  <si>
    <t>69.20.1</t>
  </si>
  <si>
    <t>69.20.29.000</t>
  </si>
  <si>
    <t>344300 российских рублей</t>
  </si>
  <si>
    <t>1090000 российских рублей</t>
  </si>
  <si>
    <t>363200 российских рублей</t>
  </si>
  <si>
    <t>140000 российских рублей</t>
  </si>
  <si>
    <t>615400 российских рублей</t>
  </si>
  <si>
    <t>222000 российских рублей</t>
  </si>
  <si>
    <t>7403400 российских рублей</t>
  </si>
  <si>
    <t>536000 российских рублей</t>
  </si>
  <si>
    <t>361500 российских рублей</t>
  </si>
  <si>
    <t>138700 российских рублей</t>
  </si>
  <si>
    <t>0604-00216</t>
  </si>
  <si>
    <t>0604-00217</t>
  </si>
  <si>
    <t>0604-00218</t>
  </si>
  <si>
    <t>4 кв. 2016г.</t>
  </si>
  <si>
    <t>825700 российских рублей</t>
  </si>
  <si>
    <t>1856000 российских рублей</t>
  </si>
  <si>
    <t>347750 российских рублей</t>
  </si>
  <si>
    <t>6806000 российских рублей</t>
  </si>
  <si>
    <t>47420000 российских рублей</t>
  </si>
  <si>
    <t>48009400 российских рублей</t>
  </si>
  <si>
    <t>Услуга по проведению капитального ремонта тепловой изоляции системы теплоснабжения</t>
  </si>
  <si>
    <t>40.30.5</t>
  </si>
  <si>
    <t>424800 российских рублей</t>
  </si>
  <si>
    <t>735000 российских рублей</t>
  </si>
  <si>
    <t>1 кв.</t>
  </si>
  <si>
    <t>2 кв.</t>
  </si>
  <si>
    <t>35.50</t>
  </si>
  <si>
    <t>208000 российских рублей</t>
  </si>
  <si>
    <t>71.12.62</t>
  </si>
  <si>
    <t>271600 российских рублей</t>
  </si>
  <si>
    <t>187600 российских рублей</t>
  </si>
  <si>
    <t>февраль-март</t>
  </si>
  <si>
    <t>Приобретение метрологических услуг (поверка) в региональном центре метрологии ФБУ "ЦСМ Московской области/"</t>
  </si>
  <si>
    <t>Инспекционный контроль МС (подтверждение компетентности АО "РЗП" на соответствие критериям аккредитации)</t>
  </si>
  <si>
    <t>8.11 Поверка средств измерений</t>
  </si>
  <si>
    <t>8.10.1 Сертификация (инспекционный контроль) системы менеджмента качества и продукции, аккредитация (инспекционный контроль) метрологической службы на различные виды метрологической деятельности и аттестации испытательного оборудования</t>
  </si>
  <si>
    <t>1209808 российских рублей</t>
  </si>
  <si>
    <t>253992 российских рублей</t>
  </si>
  <si>
    <t>Оказание услуг по сопровождению систем</t>
  </si>
  <si>
    <t>0604-00219</t>
  </si>
  <si>
    <t>0604-00076</t>
  </si>
  <si>
    <t>171220 российских рублей</t>
  </si>
  <si>
    <t>0604-00077</t>
  </si>
  <si>
    <t>43.22.12</t>
  </si>
  <si>
    <t>1652000 российских рублей</t>
  </si>
  <si>
    <t>0604-00078</t>
  </si>
  <si>
    <t>0604-00079</t>
  </si>
  <si>
    <t>354700 российских рублей</t>
  </si>
  <si>
    <t>0604-00080</t>
  </si>
  <si>
    <t>www.rzp.su</t>
  </si>
  <si>
    <t>ОАО "НПО Геофизика-НВ"</t>
  </si>
  <si>
    <t>1549730,85 российских рублей</t>
  </si>
  <si>
    <t>38503459 российских рублей</t>
  </si>
  <si>
    <t>АО "НИИПП"         г. Томск</t>
  </si>
  <si>
    <t>АО "НПП "Исток" им. Шокина"</t>
  </si>
  <si>
    <t>201131 российских рублей</t>
  </si>
  <si>
    <t>ООО "КИБИХ"</t>
  </si>
  <si>
    <t>15798869 российских рублей</t>
  </si>
  <si>
    <t>155370,60 российских рублей</t>
  </si>
  <si>
    <t>АО "Завод  Метеор"</t>
  </si>
  <si>
    <t>190423 российских рублей</t>
  </si>
  <si>
    <t>ОАО "Завод Копир"</t>
  </si>
  <si>
    <t>147760,40 российских рублей</t>
  </si>
  <si>
    <t>ОАО "Завод Элекон"</t>
  </si>
  <si>
    <t>238693,26 российских рублей</t>
  </si>
  <si>
    <t>305739,96 российских рублей</t>
  </si>
  <si>
    <t xml:space="preserve">АО "514 АРЗ" </t>
  </si>
  <si>
    <t>3140236,06 российских рублей</t>
  </si>
  <si>
    <t>АО "НИИ "Феррит-Домен"</t>
  </si>
  <si>
    <t>499989,60 российских рублей</t>
  </si>
  <si>
    <t>381288,90 российских рублей</t>
  </si>
  <si>
    <t>ООО "АЕДОН"</t>
  </si>
  <si>
    <t>ЗАО "Метрэкспертиза"</t>
  </si>
  <si>
    <t>351932 российских рублей</t>
  </si>
  <si>
    <t>2 кв.2016</t>
  </si>
  <si>
    <t>ОАО НПК "Северная Заря"</t>
  </si>
  <si>
    <t>110820,31 российских рублей</t>
  </si>
  <si>
    <t>АО "Завод Элекон"</t>
  </si>
  <si>
    <t>0604-00220</t>
  </si>
  <si>
    <t>32.20.1</t>
  </si>
  <si>
    <t>Поставка электронных блоков</t>
  </si>
  <si>
    <t>ООО "АТ"</t>
  </si>
  <si>
    <t>1 кв. 2016</t>
  </si>
  <si>
    <t>1960688 российских рублей</t>
  </si>
  <si>
    <t>ОАО "Поликор"</t>
  </si>
  <si>
    <t>ФБУ "ЦСМ Московской области"</t>
  </si>
  <si>
    <t>ФГУП "ВНИИФТРИ"</t>
  </si>
  <si>
    <t>1280428,66 российских рублей</t>
  </si>
  <si>
    <t>Поставщик ООО "Электронприбор-Маркет" г. Рязань        сумма договора 1204156,17 руб.</t>
  </si>
  <si>
    <t>1315698,64 российских рублей</t>
  </si>
  <si>
    <t>Поставщик ООО "Электронприбор-Маркет" г. Рязань        сумма договора 1246640,54 руб.</t>
  </si>
  <si>
    <t>1150410 российских рублей</t>
  </si>
  <si>
    <t>1288055 российских рублей</t>
  </si>
  <si>
    <t>Поставщик ООО "Тензор" г. Н. Новгород   сумма договора 1271532,61 руб.</t>
  </si>
  <si>
    <t>Поставщик ООО "Тензор" г. Н. Новгород   сумма договора 1136140,58 руб.</t>
  </si>
  <si>
    <t>1517176,45 российских рублей</t>
  </si>
  <si>
    <t>Поставщик ООО "Электронприбор-Маркет" г. Рязань        сумма договора 1427023,73 руб.</t>
  </si>
  <si>
    <t>823070 российских рублей</t>
  </si>
  <si>
    <t>Поставщик                        ЗАО "Спец-электронкомплект" г. Москва   сумма договора 783886,26 руб.</t>
  </si>
  <si>
    <t>3039312 российских рублей</t>
  </si>
  <si>
    <t>0604-00036</t>
  </si>
  <si>
    <t>0604-00221</t>
  </si>
  <si>
    <t>0604-00222</t>
  </si>
  <si>
    <t>0604-00223</t>
  </si>
  <si>
    <t>0604-00224</t>
  </si>
  <si>
    <t>0604-00225</t>
  </si>
  <si>
    <t>0604-00226</t>
  </si>
  <si>
    <t>0604-00227</t>
  </si>
  <si>
    <t>0604-00228</t>
  </si>
  <si>
    <t>0604-00229</t>
  </si>
  <si>
    <t>0604-00230</t>
  </si>
  <si>
    <t>0604-00231</t>
  </si>
  <si>
    <t>0604-00232</t>
  </si>
  <si>
    <t>0604-00233</t>
  </si>
  <si>
    <t>0604-00234</t>
  </si>
  <si>
    <t>0604-00235</t>
  </si>
  <si>
    <t>0604-00236</t>
  </si>
  <si>
    <t>0604-00237</t>
  </si>
  <si>
    <t>0604-00238</t>
  </si>
  <si>
    <t>0604-00239</t>
  </si>
  <si>
    <t>0604-00240</t>
  </si>
  <si>
    <t>0604-00241</t>
  </si>
  <si>
    <t>0604-00242</t>
  </si>
  <si>
    <t>www.rzp.su www.rt-ci.ru</t>
  </si>
  <si>
    <t>22376775,00 российских рублей</t>
  </si>
  <si>
    <t>101973843,00 российских рублей</t>
  </si>
  <si>
    <t>2551217,00 российских рублей</t>
  </si>
  <si>
    <t>59740426,00 российских рублей</t>
  </si>
  <si>
    <t>3970064,00 российских рублей</t>
  </si>
  <si>
    <t>4911493,00 российских рублей</t>
  </si>
  <si>
    <t>3556998,00 российских рублей</t>
  </si>
  <si>
    <t>4781385,81 российских рублей</t>
  </si>
  <si>
    <t>4824606,67 российских рублей</t>
  </si>
  <si>
    <t>4637247,32 российских рублей</t>
  </si>
  <si>
    <t>4683087,63 российских рублей</t>
  </si>
  <si>
    <t>4622082,11 российских рублей</t>
  </si>
  <si>
    <t>2723121,33  российских рублей</t>
  </si>
  <si>
    <t>Поставщик ООО "ЮСТА"    г. С.-Петербург  сумма договора 4578687,00 руб.</t>
  </si>
  <si>
    <t>Поставщик ООО "ЮСТА"    г. С.-Петербург  сумма договора 4635210,00 руб.</t>
  </si>
  <si>
    <t>Поставщик ООО "ЮСТА"    г. С.-Петербург  сумма договора 4545555,00 руб.</t>
  </si>
  <si>
    <t>Поставщик ООО "ЮСТА"    г. С.-Петербург  сумма договора 4348857,00 руб.</t>
  </si>
  <si>
    <t>Поставщик ООО "ЮСТА"    г. С.-Петербург  сумма договора 2589540,00 руб.</t>
  </si>
  <si>
    <t>Поставщик ООО "ЮСТА"    г. С.-Петербург  сумма договора 4450260,00 руб.</t>
  </si>
  <si>
    <t>1000449,77 российских рублей</t>
  </si>
  <si>
    <t>Поставщик ООО "Электронприбор-Маркет" г. Рязань        сумма договора 940863,84 руб.</t>
  </si>
  <si>
    <t>57660525,23 российских рублей</t>
  </si>
  <si>
    <t>687144,04  российских рублей</t>
  </si>
  <si>
    <t xml:space="preserve">Поставщик                       ООО "МК-Профи"     г. С-Петербург                сумма договора  634629,44 руб.          </t>
  </si>
  <si>
    <t>7312855,96 российских рублей</t>
  </si>
  <si>
    <t>1339180,02 российских рублей</t>
  </si>
  <si>
    <t>Поставщик АО "Атлас Копко" г. Химки  сумма договора 1219309,19 руб.</t>
  </si>
  <si>
    <t>0604-00208</t>
  </si>
  <si>
    <t>0604-00243</t>
  </si>
  <si>
    <t>0604-00244</t>
  </si>
  <si>
    <t>0604-00245</t>
  </si>
  <si>
    <t>0604-00246</t>
  </si>
  <si>
    <t>0604-00247</t>
  </si>
  <si>
    <t>0604-00248</t>
  </si>
  <si>
    <t>Оказание услуги по выполнению проектных работ по созданию участка тонких плёнок в корпусе №75 (чистые помещения)</t>
  </si>
  <si>
    <t>Выполнение строительно-монтажных работ по созданию участка тонких плёнок в корпусе 75 (чистые помещения), включая установку инженерного оборудования.</t>
  </si>
  <si>
    <t xml:space="preserve"> Поставка установки вакуумной пайки по типу VS160 UG</t>
  </si>
  <si>
    <t xml:space="preserve"> Поставка вертикальной механической мешалки по типу Тула-терм</t>
  </si>
  <si>
    <t xml:space="preserve"> Поставка установки вакуумной пайки по типу VS320</t>
  </si>
  <si>
    <t xml:space="preserve"> Поставка вибростенда по типу ВСВ-202-150</t>
  </si>
  <si>
    <t>Поставка установки индукционного нагрева по типу ЭЛЕСИТ-40ПЗ-602</t>
  </si>
  <si>
    <t xml:space="preserve"> Выполнение работ по специальной оценки условий труда (СОУТ)</t>
  </si>
  <si>
    <t xml:space="preserve"> Выполнение работ по паспортизации отходов производства</t>
  </si>
  <si>
    <t xml:space="preserve"> Выполнение работ по разработке проекта нормативов образования отходов и лимитов на их размещение (ПНООЛР)</t>
  </si>
  <si>
    <t xml:space="preserve"> Выполнение работ по лабораторным исследованиям</t>
  </si>
  <si>
    <t>Выполнение работ по утилизации отходов производства</t>
  </si>
  <si>
    <t xml:space="preserve"> Выполнение работ по утилизации отходов производства</t>
  </si>
  <si>
    <t xml:space="preserve"> Поставка инструмента </t>
  </si>
  <si>
    <t xml:space="preserve">Поставка инструмента </t>
  </si>
  <si>
    <t xml:space="preserve"> Поставка оснастки</t>
  </si>
  <si>
    <t>Поставка оснастки для КИМ Carl Zeiss</t>
  </si>
  <si>
    <t xml:space="preserve"> Поставка химии</t>
  </si>
  <si>
    <t>Поставка плат для изделий ПО, Орбита</t>
  </si>
  <si>
    <t xml:space="preserve"> Поставка комплектации для изделий ПО, Орбита</t>
  </si>
  <si>
    <t xml:space="preserve"> Поставка одежды, бахил, антистатических браслетов
(со специальным логотипом АО "РЗП")</t>
  </si>
  <si>
    <t xml:space="preserve"> Поставка плат</t>
  </si>
  <si>
    <t>Поставка плат</t>
  </si>
  <si>
    <t>Поставка комплектующих</t>
  </si>
  <si>
    <t xml:space="preserve"> Поставка комплектующих</t>
  </si>
  <si>
    <t xml:space="preserve"> Поставка плат (по измененной КД)</t>
  </si>
  <si>
    <t xml:space="preserve"> Поставка гардеробных шкафов ОД-423/Б - 60шт.</t>
  </si>
  <si>
    <t xml:space="preserve"> Поставка тумб инструментальных ВЛ-15 -16шт.</t>
  </si>
  <si>
    <t xml:space="preserve"> Поставка тумб инструментальных ВЛ-17 -8шт.</t>
  </si>
  <si>
    <t xml:space="preserve"> Поставка верстаков ВЛ-150-07 ЦФ с экранами ВЛ-150-Э1 -10шт.</t>
  </si>
  <si>
    <t xml:space="preserve"> Поставка инструментальных шкафов ВЛ-052-13 - 5шт.</t>
  </si>
  <si>
    <t>Поставка материалов и комплектующих</t>
  </si>
  <si>
    <t xml:space="preserve"> Поставка материалов и комплектующих</t>
  </si>
  <si>
    <t>Поставка материалов</t>
  </si>
  <si>
    <t xml:space="preserve"> Поставка систем поддержания микроклимата</t>
  </si>
  <si>
    <t xml:space="preserve"> Оказание услуг по обследованию и режимно-наладочным испытаниям теплосети №4</t>
  </si>
  <si>
    <t xml:space="preserve"> Оказание услуг по проведению реконструкции 15-ти тепловых узлов, перевод системы ГВС на двухтрубную </t>
  </si>
  <si>
    <t xml:space="preserve"> Оказание услуг по проведению химической промывки котлов ДКВ 6,5/13 №3 и ПТВМ 30№7 №8 перед проведением режимно-наладочных испытаний</t>
  </si>
  <si>
    <t xml:space="preserve"> Оказание услуг по проведению режимно-наладочных испытаний котлов ПТВМ 30№7 на мазуте, ДКВ 6,5/13 №3 на мазуте и природном газе, по режиму горения</t>
  </si>
  <si>
    <t xml:space="preserve"> Оказание услуг по проведению режимно-наладочных испытаний котлов ПТВМ 30№7 на мазуте, ДКВ 6,5/13 №3 по автоматике безопасности</t>
  </si>
  <si>
    <t xml:space="preserve"> Оказание услуг по проведению работ по техническому и аварийному обслуживанию газового оборудования</t>
  </si>
  <si>
    <t xml:space="preserve"> Оказание услуг по проведению экспертизы промышленных зданий паровой и водогрейных котельных</t>
  </si>
  <si>
    <t xml:space="preserve"> Оказание услуг по проведению ремонта и экспертизы промышленной безопасности дымовых труб котельной</t>
  </si>
  <si>
    <t xml:space="preserve"> Оказание услуг по приобретению двигателя 132кВт 730 об/мин на дымосос котла №7</t>
  </si>
  <si>
    <t xml:space="preserve"> Оказание услуг по приобретению и замена теплообменников бойлерных установок</t>
  </si>
  <si>
    <t xml:space="preserve"> Оказание услуг по государственной поверке КИПиА</t>
  </si>
  <si>
    <t xml:space="preserve"> Поставка газа</t>
  </si>
  <si>
    <t xml:space="preserve"> Поставка воды хоз.питьевой</t>
  </si>
  <si>
    <t xml:space="preserve"> Поставка воды технической</t>
  </si>
  <si>
    <t xml:space="preserve"> Оказание услуг по переработке стоков</t>
  </si>
  <si>
    <t xml:space="preserve"> Поставка электроэнергии</t>
  </si>
  <si>
    <t xml:space="preserve"> Поставка бензина</t>
  </si>
  <si>
    <t xml:space="preserve"> Поставка топлива дизельного</t>
  </si>
  <si>
    <t xml:space="preserve"> Поставка щепы</t>
  </si>
  <si>
    <t xml:space="preserve"> Поставка горюче-смазочных материалов</t>
  </si>
  <si>
    <t xml:space="preserve"> Выполнение работ по ремонту кабелей</t>
  </si>
  <si>
    <t xml:space="preserve"> Выполнение работ по проведению испытаний и профилактических ремонтов электрооборудования сетей, распределительных подстанций и электрооборудования котельной</t>
  </si>
  <si>
    <t xml:space="preserve"> Выполнение работ по проведению ППР теплосантехнического оборудования, сетей и систем тепло и водоснабжения</t>
  </si>
  <si>
    <t xml:space="preserve"> Выполнение работ по проведению ППР вентиляционного оборудования</t>
  </si>
  <si>
    <t xml:space="preserve"> Проведение работ по проведению ППР электротехнологического оборудования</t>
  </si>
  <si>
    <t xml:space="preserve"> Проведение работ по ремонту котлов и котельно-вспомогательного оборудования</t>
  </si>
  <si>
    <t xml:space="preserve"> Оказание услуг по обслуживанию компрессоров</t>
  </si>
  <si>
    <t>Поставка кондиционера в помещение серверной</t>
  </si>
  <si>
    <t xml:space="preserve"> Поставка запасных частей для ЭВМ</t>
  </si>
  <si>
    <t xml:space="preserve"> Поставка картриджей для копиров и принтеров</t>
  </si>
  <si>
    <t xml:space="preserve"> Оказание услуги по техническому обслуживанию и ремонту оргтехники для офисов, электронных вычислительных машин и используемого совместно с ними периферийного оборудования</t>
  </si>
  <si>
    <t xml:space="preserve"> Поставка прикладных программных средств</t>
  </si>
  <si>
    <t xml:space="preserve"> Поставка комплектующих для серверов</t>
  </si>
  <si>
    <t xml:space="preserve"> Поставка программного обеспечения информационной безопасности</t>
  </si>
  <si>
    <t xml:space="preserve"> Поставка оборудования для сетей, систем и комплексов вычислительных, электронных, цифровых</t>
  </si>
  <si>
    <t xml:space="preserve"> Поставка операционных систем </t>
  </si>
  <si>
    <t xml:space="preserve"> Услуги внутризоновой, междугородней и международной телефонной связи</t>
  </si>
  <si>
    <t>Услуги по передаче данных и телематические услуги</t>
  </si>
  <si>
    <t xml:space="preserve"> Услуги связи прочие</t>
  </si>
  <si>
    <t>Услуги по разработке и внедрению информационных систем и сетей, системной интеграции, услуг информатизации</t>
  </si>
  <si>
    <t>Поставка электрооборудования прочего и его деталей</t>
  </si>
  <si>
    <t xml:space="preserve"> Поставка МФУ</t>
  </si>
  <si>
    <t xml:space="preserve"> Оказание услуг по сопровождению систем</t>
  </si>
  <si>
    <t>Поставка принтеров</t>
  </si>
  <si>
    <t xml:space="preserve"> Оказание услуг по сопровождению бухгалтерских и учетных систем</t>
  </si>
  <si>
    <t xml:space="preserve"> Оказание услуг по первичной аттестации испытательного оборудования   в  организациях, имеющих положительное экспертное заключение</t>
  </si>
  <si>
    <t xml:space="preserve"> Выполнение работ по определению экспертного заключения  для первичной аттестации испытательного оборудования</t>
  </si>
  <si>
    <t xml:space="preserve"> Поставка специальнуой одежды и специальнуй обуви и других средства индивидуальной защиты работников</t>
  </si>
  <si>
    <t>Поставка смывающих и очищающих средств, средств гидрофильного и регенерирующего восстанавливающего действия</t>
  </si>
  <si>
    <t xml:space="preserve"> Оказание услуг по стирке загрязненной спецодежды и ее ремонт</t>
  </si>
  <si>
    <t xml:space="preserve"> Оказание услуг по содержанию санитарно-бытовых помещений в соответствии с санитарно-гигиеническими требованиями</t>
  </si>
  <si>
    <t>Выполнение работ по очистке крыш корпусов завода от снега,  сосулек, наледи</t>
  </si>
  <si>
    <t xml:space="preserve">Оказание услуг по проведению предварительного и периодических медосмотров работников, занятых на работах        с вредными условиями труда </t>
  </si>
  <si>
    <t>Оказаниеуслуг по организаци и проведению физкультурных и спортивных мероприятий, в т.ч. по внедрению Всероссийского физкультурно-спортивного комплекса «Готов к труду и обороне» (ГТО)</t>
  </si>
  <si>
    <t>Оказание услуг по проведению строительной экспертизы корп. 79</t>
  </si>
  <si>
    <t xml:space="preserve"> Оказание услуг по проведению строительной экспертизы корп. 77</t>
  </si>
  <si>
    <t xml:space="preserve"> Оказание услуг по проведению строительной экспертизы корп. 74</t>
  </si>
  <si>
    <t xml:space="preserve"> Выполнение работ по замене оконных рам цех 19 (техотдел, экономическое бюро, кабинет начальника ОМП) корп.2</t>
  </si>
  <si>
    <t xml:space="preserve"> Выполнение работ по асфальтированию дорог с северной стороны к.75,территории предприятия</t>
  </si>
  <si>
    <t xml:space="preserve"> Поставка элекрооборудования и материалов для ремонта фонарей  корпус 3</t>
  </si>
  <si>
    <t xml:space="preserve"> Поставка строительных материалов для  ремонта мест общего пользования к.2, цех 19</t>
  </si>
  <si>
    <t xml:space="preserve"> Поставка строительных материалов для ремонта 3С 176 и 178</t>
  </si>
  <si>
    <t xml:space="preserve"> Поставка строительных материалов для ремонта Отдела защиты государственной тайны  (ОЗГТ)</t>
  </si>
  <si>
    <t xml:space="preserve"> Поставка строительных материалов для ремонта фасада  корпуса 9 с южной стороны</t>
  </si>
  <si>
    <t xml:space="preserve"> Поставка строительных материалов для замены дверей , ремонта цоколя входной группы со стороны предприиятия</t>
  </si>
  <si>
    <t>Поставка строительного материала для ремонта мягкой кровли - 1000 м2 в к.44</t>
  </si>
  <si>
    <t xml:space="preserve"> Поставка строительных материалов для ремонта горловин колодцев - 5 шт</t>
  </si>
  <si>
    <t xml:space="preserve"> Поставка строительных материалов для  ремонта тепловых и водопроводных камер с заменой плит перекрытия - 3шт </t>
  </si>
  <si>
    <t xml:space="preserve"> Поставка строительных материалов для ремонта склада ОВК (ремонт кровли,  подсыпка, укладка пола (асфальт), герметизация стыков стена-кровля, окраска металлических конструкций, замена (укрепление окон))</t>
  </si>
  <si>
    <t>Поставка строительных материалов для  ремонта помещений (компрессорная, кладовая хим.материалов корп.49)</t>
  </si>
  <si>
    <t>Поставка строительных материалов для ремонта  бытовых помещений АБК к.28</t>
  </si>
  <si>
    <t xml:space="preserve"> Поставка строительных материалов для организации перехода и установка  ворот корп. 28</t>
  </si>
  <si>
    <t>Поставка строительных материалов для ремонта бытовых и административныхх помещений АБК к.28</t>
  </si>
  <si>
    <t xml:space="preserve"> Поставка строительных материалов для ремонта кабинета руководителя</t>
  </si>
  <si>
    <t xml:space="preserve"> Поставка строительных материалов для ремонта методического кабинета</t>
  </si>
  <si>
    <t xml:space="preserve"> Поставка аккумуляторной батареи для электрокары</t>
  </si>
  <si>
    <t xml:space="preserve"> Поставка электрокары по типу ЕТ 20132</t>
  </si>
  <si>
    <t xml:space="preserve"> Выполнение работ по установке автоматической пожарной сигнализации, системы оповещения и управления эвакуацией при пожаре оборудование корпусов аварийным освещением</t>
  </si>
  <si>
    <t xml:space="preserve"> Выполнение работ по установке автоматической системы пожаротушения</t>
  </si>
  <si>
    <t>Выполнение работ по сдублированию АПС с работой вентиляционного оборудования</t>
  </si>
  <si>
    <t xml:space="preserve"> Выполнение работ по установке ограждающих конструкций с нормируемым пределом</t>
  </si>
  <si>
    <t xml:space="preserve"> Приобретение материалов для изготовления каркаса подвесного потолка из негорючих материалов</t>
  </si>
  <si>
    <t xml:space="preserve"> Приобретение пожарных рукавов, стволов, арматуры и огнетушителей</t>
  </si>
  <si>
    <t xml:space="preserve"> Приобретение тамбур шлюзов с постоянным подпором воздуха в противопожарных преградах</t>
  </si>
  <si>
    <t xml:space="preserve"> Приобретение пожарных щитов</t>
  </si>
  <si>
    <t xml:space="preserve"> Оказание услуг по обслуживанию ИСО "Орион"</t>
  </si>
  <si>
    <t xml:space="preserve"> Выполнение работ по ремонту инженерно-технических ср-в охраны</t>
  </si>
  <si>
    <t xml:space="preserve"> Выполнение работ по ремонту забора в зоне 2 на площадке 1</t>
  </si>
  <si>
    <t xml:space="preserve"> Приобретение боевого ручного стрелкового оружия</t>
  </si>
  <si>
    <t xml:space="preserve"> Приобретение противогазов ГП-7</t>
  </si>
  <si>
    <t xml:space="preserve"> Оказание услуг по защищенности  объектов информации</t>
  </si>
  <si>
    <t xml:space="preserve"> Оказание услуг по проверке эффективности мер защиты экранизированных сооружений</t>
  </si>
  <si>
    <t xml:space="preserve"> Поставка материалов и ПКИ для изготовления экпериментальных образцов вычислителя составляющих вектора скорости (блока 4А) аппаратуры ДИСС-15 на новой элементной базе и новых принципах работы.</t>
  </si>
  <si>
    <t xml:space="preserve"> Поставка материалов и ПКИ для изготовления КПА "Орбита 75" для рабочего места </t>
  </si>
  <si>
    <t>Поставка продукции основных химических веществ</t>
  </si>
  <si>
    <t xml:space="preserve"> Поставка продукции основных химических веществ</t>
  </si>
  <si>
    <t>Поставка продуктов нефтепереработки</t>
  </si>
  <si>
    <t xml:space="preserve"> Поставка лакокрасочных материалов</t>
  </si>
  <si>
    <t xml:space="preserve"> Поставка кабельнаой продукции</t>
  </si>
  <si>
    <t xml:space="preserve"> Поставка полимерных материалов и пластмассовых изделий из них</t>
  </si>
  <si>
    <t>Поставка полимерных материалов и пластмассовых изделий из них</t>
  </si>
  <si>
    <t xml:space="preserve"> Поставка резиновых изделий</t>
  </si>
  <si>
    <t>Поставка моющих средств</t>
  </si>
  <si>
    <t>Поставка продукции металлургической промышленности</t>
  </si>
  <si>
    <t xml:space="preserve"> Поставка стеклотекстолитов</t>
  </si>
  <si>
    <t xml:space="preserve"> Поставка газов</t>
  </si>
  <si>
    <t xml:space="preserve"> Поставка фторопластов</t>
  </si>
  <si>
    <t xml:space="preserve"> Поставка флюсов</t>
  </si>
  <si>
    <t xml:space="preserve"> Поставка оргстекла</t>
  </si>
  <si>
    <t xml:space="preserve"> Поставка бумаги</t>
  </si>
  <si>
    <t xml:space="preserve"> Поставка канцелярских принадлежностей</t>
  </si>
  <si>
    <t xml:space="preserve"> Поставка текстильной продукции</t>
  </si>
  <si>
    <t xml:space="preserve">Поставка строительных материалов      </t>
  </si>
  <si>
    <t xml:space="preserve"> Поставка фанеры</t>
  </si>
  <si>
    <t xml:space="preserve"> Поставка стекла</t>
  </si>
  <si>
    <t>Поставка запасных частей и комплектующих изделий к оборудованию компорессорному и вакуумному</t>
  </si>
  <si>
    <t>Поставка щетино-щеточных изделий</t>
  </si>
  <si>
    <t xml:space="preserve"> Поставка одежды рабочей</t>
  </si>
  <si>
    <t xml:space="preserve"> Поставка обуви</t>
  </si>
  <si>
    <t>Поставка полимерных материалов и изделий из них</t>
  </si>
  <si>
    <t xml:space="preserve"> Поставка инструмента для металлорежущих и деревообрабатывающих станков</t>
  </si>
  <si>
    <t>Поставка электронные ламп,  трубок  и прочих видов электровакуумных приборов</t>
  </si>
  <si>
    <t>Поставка резисторов и конденсаторов</t>
  </si>
  <si>
    <t>Поставка полупроводниковых приборов</t>
  </si>
  <si>
    <t xml:space="preserve"> Поставка полупроводниковых приборов</t>
  </si>
  <si>
    <t xml:space="preserve"> Поставка микромодулей, трансформаторов,    дросселей,   функциональных приборов</t>
  </si>
  <si>
    <t>Поставка радиокомпонентов прочих</t>
  </si>
  <si>
    <t>Поставка установочных  и  присоединительных  изделияй</t>
  </si>
  <si>
    <t xml:space="preserve"> Поставка установочных  и  присоединительных  изделияй</t>
  </si>
  <si>
    <t>Поставка иикросхем интегральных   полупроводниковыех</t>
  </si>
  <si>
    <t xml:space="preserve"> Поставка иикросхем интегральных   полупроводниковыех</t>
  </si>
  <si>
    <t xml:space="preserve"> Поставка приборов пьезоэлектрических (резонаторов, фильтров)</t>
  </si>
  <si>
    <t>Поставка электрорадиоизделий и  специализированного  технологического оборудования для  их производства прочех,  не включенных в другие группы</t>
  </si>
  <si>
    <t>Поставка подшипников качения шарнирных,  комбинированных</t>
  </si>
  <si>
    <t>Поставка материалов и комплектующих необходимых для проведения подготовительных работ по установке оборудования</t>
  </si>
  <si>
    <t xml:space="preserve"> Поставкае материалов и комплектующих необходимых для проведения подготовительных работ по установке оборудования</t>
  </si>
  <si>
    <t xml:space="preserve"> Выполнение работ по установке азотной станции для технологического оборудования</t>
  </si>
  <si>
    <t xml:space="preserve"> Поставка азотной станции для технологического оборудования </t>
  </si>
  <si>
    <t xml:space="preserve"> Поставка осушителя сжатого воздуха адсорбционного типа </t>
  </si>
  <si>
    <t xml:space="preserve">Поставка вакуумных насосов для оборудования </t>
  </si>
  <si>
    <t xml:space="preserve"> Выполнение работы по установке  систем поддержания микроклимата</t>
  </si>
  <si>
    <t>Поставка запасных частей для проведения ППР оборудования с ЧПУ</t>
  </si>
  <si>
    <t xml:space="preserve">Поставка запасных частей для проведения ППР оборудования </t>
  </si>
  <si>
    <t xml:space="preserve">Поставка запасных частей для  ремонта револьверной головки Barrufaldi для станков Spinner ТС-77 </t>
  </si>
  <si>
    <t xml:space="preserve"> Поставка апасных частей для   ремонта центральной системы кондиционирования участка станков с программным управлением к.75</t>
  </si>
  <si>
    <t xml:space="preserve"> Поставка запасных частей для  изготовления установки для автоматического нанесения герметиков с ЧПУ и автоматической системой дозирования</t>
  </si>
  <si>
    <t>2 Поставка запасных частей для холодильной установки для ПМР-144</t>
  </si>
  <si>
    <t xml:space="preserve"> Поставка запасных частей для ремонта автовышки МШТС-4МН</t>
  </si>
  <si>
    <t xml:space="preserve"> Поставка материалов для проведения  ППР оборудования</t>
  </si>
  <si>
    <t xml:space="preserve"> Поставка материалов для  подготовки ГПМ (Кран-балок и тельферов) к обследованию</t>
  </si>
  <si>
    <t xml:space="preserve"> Поставка материалов для изготовления и установки козырьков над наружными блоками кондиционеров к.75, к.76</t>
  </si>
  <si>
    <t xml:space="preserve"> Оказание услуг по обслуживанию лифтов</t>
  </si>
  <si>
    <t>Поставка системы конроля елегаза</t>
  </si>
  <si>
    <t>Оказание услуг по  ремонту электрошпинделя  Gamfior HSК-63</t>
  </si>
  <si>
    <t xml:space="preserve"> Оказание услуг по  внедрению системы мониторинга работы технологического оборудования (к.75 и к.76)</t>
  </si>
  <si>
    <t xml:space="preserve"> Оказание услуг по  обследованию с последующей аттестацией ГПМ (15шт)</t>
  </si>
  <si>
    <t>2.6.3. Услуги сторонних организаций по текущему ремонту производственных активов</t>
  </si>
  <si>
    <t>0604-00249</t>
  </si>
  <si>
    <t>Страхование 
автомашин (ОСАГО)</t>
  </si>
  <si>
    <t>Страхование 
автомашин (КАСКО)</t>
  </si>
  <si>
    <t>114600  российских рублей</t>
  </si>
  <si>
    <t>320000  российских рублей</t>
  </si>
  <si>
    <t>0604-00250</t>
  </si>
  <si>
    <t>142500  российских рублей</t>
  </si>
  <si>
    <t>Финансовый отдел,начальник финансового отдела Рыцк Н.Ю., тел.(4855)55-28-89</t>
  </si>
  <si>
    <t>1.2.1.3 Страхование заложенного имущества</t>
  </si>
  <si>
    <t>Страхование 
заложенного имущества</t>
  </si>
  <si>
    <t>65.12.2</t>
  </si>
  <si>
    <t>65.12.4</t>
  </si>
  <si>
    <t>1 кв. - 86,6
2 кв. - 95,0
3 кв. - 85,8
4 кв. - 95,8</t>
  </si>
  <si>
    <t>июнь 2016
сентябрь 2016
декабрь 2016</t>
  </si>
  <si>
    <t>1 кв. - 156,1
2кв. - 156,1
3 кв. - 147,1
4 кв. - 156,1</t>
  </si>
  <si>
    <t>1 кв. - 35,0
2 кв. - 35,0
3 кв. - 35,0
4 кв. - 35,0</t>
  </si>
  <si>
    <t>1 кв. - 54,0
2 кв. - 56,0
3 кв. - 56,0
4 кв. - 56,0</t>
  </si>
  <si>
    <t>май - 4163,27
август - 3240,16</t>
  </si>
  <si>
    <t>июнь 2016 
сентябрь 2016</t>
  </si>
  <si>
    <t>Поставщик ООО "Элита сервис" г. Рыбинск сумма договора 253980,00 руб.</t>
  </si>
  <si>
    <t>май - 851,4
август - 179,2
ноябрь - 179,2</t>
  </si>
  <si>
    <t>Поставщик ООО "Мега-С" г. Сарапул сумма договора 670500,00 руб.</t>
  </si>
  <si>
    <t>Смирнов Игорь Владимирович, i.smirnov@rzp.su, тел. 55-68-35</t>
  </si>
  <si>
    <t>за ____ 1 квартал ______ г.</t>
  </si>
  <si>
    <t>1 квартал</t>
  </si>
  <si>
    <t>Смирнов Игорь Владимирович, i.smirnov@rzp.su,                       тел. 55-68-35</t>
  </si>
  <si>
    <t>ООО "Элита сервис"</t>
  </si>
  <si>
    <t>01.2016 – 12.2016</t>
  </si>
  <si>
    <t>132/2016</t>
  </si>
  <si>
    <t>01.2016-02.2016</t>
  </si>
  <si>
    <t>ООО "Мега-С"</t>
  </si>
  <si>
    <t>03.2016-04.2016</t>
  </si>
  <si>
    <t xml:space="preserve">ООО "Тензор"                  </t>
  </si>
  <si>
    <t>49/1</t>
  </si>
  <si>
    <t>ООО  "Электронприбор-Маркет"</t>
  </si>
  <si>
    <t>ФГУП «ВНИИФТРИ</t>
  </si>
  <si>
    <t>ООО «АЕДОН»</t>
  </si>
  <si>
    <t>АО «НПП «Исток» им. Шокина»</t>
  </si>
  <si>
    <t>ООО "МК-Профи"</t>
  </si>
  <si>
    <t>ОАО «НПО ГЕОФИЗИКА-НВ»</t>
  </si>
  <si>
    <t xml:space="preserve">АО "НИИПП"         </t>
  </si>
  <si>
    <t>460874,96 российских рублей</t>
  </si>
  <si>
    <t>1136140,58 российских рублей</t>
  </si>
  <si>
    <t>1204156,17 российских рублей</t>
  </si>
  <si>
    <t>1246640,54 российских рублей</t>
  </si>
  <si>
    <t>0604-00251</t>
  </si>
  <si>
    <t>0604-00252</t>
  </si>
  <si>
    <t>0604-00253</t>
  </si>
  <si>
    <t>924074,86  российских рублей</t>
  </si>
  <si>
    <t>815769,96  российских рублей</t>
  </si>
  <si>
    <t>2161149,48 российских рублей</t>
  </si>
  <si>
    <t>0604-00254</t>
  </si>
  <si>
    <t>0604-00255</t>
  </si>
  <si>
    <t>0604-00256</t>
  </si>
  <si>
    <t>589861,09 российских рублей</t>
  </si>
  <si>
    <t>0604-00257</t>
  </si>
  <si>
    <t>28.52</t>
  </si>
  <si>
    <t>Изготовление и поставка деталей ИТСБ.715444.001 «Ось», ИТСБ.713492.001 «Основание»</t>
  </si>
  <si>
    <t>628000  российских рублей</t>
  </si>
  <si>
    <t>4773642,51 российских рублей</t>
  </si>
  <si>
    <t>1128730,60 российских рублей</t>
  </si>
  <si>
    <t>0604-00258</t>
  </si>
  <si>
    <t>0604-00259</t>
  </si>
  <si>
    <t>0604-00260</t>
  </si>
  <si>
    <t>50.10</t>
  </si>
  <si>
    <t xml:space="preserve">Автомашина Пежо Партнер Типи
(по системе Trade-in)
</t>
  </si>
  <si>
    <t>тыс.руб</t>
  </si>
  <si>
    <t>1175000 российских рублей</t>
  </si>
  <si>
    <t xml:space="preserve">II.1.2 Инвестиции в производственнные активы </t>
  </si>
  <si>
    <t>0604-00261</t>
  </si>
  <si>
    <t xml:space="preserve">Автомашина Тойота Камри
</t>
  </si>
  <si>
    <t>1896317 российских рублей</t>
  </si>
  <si>
    <t>июнь - 163,0
август - 50,7
ноябрь - 130,6</t>
  </si>
  <si>
    <t>июль 2016
сентябрь 2016
декабрь 2016</t>
  </si>
  <si>
    <t>июнь - 545,0
август - 272,5
ноябрь - 272,5</t>
  </si>
  <si>
    <t>2705200 российских рублей</t>
  </si>
  <si>
    <t>июнь - 1081,2
август - 654,0
ноябрь - 970,0</t>
  </si>
  <si>
    <t>2210100 российских рублей</t>
  </si>
  <si>
    <t>июнь - 842,4
август - 808,5
ноябрь - 559,2</t>
  </si>
  <si>
    <t>674400 российских рублей</t>
  </si>
  <si>
    <t>май - 337,2
август - 168,6
ноябрь - 168,6</t>
  </si>
  <si>
    <t>июнь - 219,1
август - 102,8
ноябрь - 39,6</t>
  </si>
  <si>
    <t>июнь- 90,2
август - 19,4
ноябрь - 29,1</t>
  </si>
  <si>
    <t>62138250,04 российских рублей</t>
  </si>
  <si>
    <t>652500 российских рублей</t>
  </si>
  <si>
    <t xml:space="preserve"> Комплектующие для персональных компьютеров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</si>
</sst>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#,##0.00_р_."/>
    <numFmt numFmtId="165" formatCode="[$-419]mmmm\ yyyy;@"/>
    <numFmt numFmtId="166" formatCode="#\ ###.00_р_."/>
    <numFmt numFmtId="167" formatCode="#\ ###\ ###\ ###\ ##0.00_р_."/>
    <numFmt numFmtId="168" formatCode="#,##0_р_."/>
  </numFmts>
  <fonts count="19" x14ac:knownFonts="1">
    <font>
      <sz val="11"/>
      <color theme="1"/>
      <name val="Calibri"/>
      <family val="2"/>
      <charset val="204"/>
      <scheme val="minor"/>
    </font>
    <font>
      <b/>
      <sz val="10"/>
      <color rgb="FF00008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E1E1E1"/>
        <bgColor rgb="FF000000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/>
      <right style="medium">
        <color auto="1"/>
      </right>
      <top style="medium">
        <color rgb="FF000000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rgb="FF000000"/>
      </top>
      <bottom style="medium">
        <color rgb="FF000000"/>
      </bottom>
      <diagonal/>
    </border>
    <border>
      <left/>
      <right style="medium">
        <color auto="1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2" fillId="0" borderId="0"/>
    <xf numFmtId="43" fontId="3" fillId="0" borderId="0" applyFont="0" applyFill="0" applyBorder="0" applyAlignment="0" applyProtection="0"/>
  </cellStyleXfs>
  <cellXfs count="838">
    <xf numFmtId="0" fontId="0" fillId="0" borderId="0" xfId="0"/>
    <xf numFmtId="0" fontId="0" fillId="0" borderId="0" xfId="0" applyAlignment="1">
      <alignment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34" xfId="0" applyNumberFormat="1" applyFont="1" applyFill="1" applyBorder="1" applyAlignment="1">
      <alignment horizontal="justify" vertical="center" wrapText="1"/>
    </xf>
    <xf numFmtId="0" fontId="2" fillId="2" borderId="34" xfId="0" applyFont="1" applyFill="1" applyBorder="1" applyAlignment="1">
      <alignment horizontal="justify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14" fontId="2" fillId="0" borderId="34" xfId="0" applyNumberFormat="1" applyFont="1" applyFill="1" applyBorder="1" applyAlignment="1">
      <alignment horizontal="center" vertical="center" wrapText="1"/>
    </xf>
    <xf numFmtId="165" fontId="2" fillId="2" borderId="34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justify" vertical="center" wrapText="1"/>
    </xf>
    <xf numFmtId="0" fontId="2" fillId="2" borderId="35" xfId="0" applyFont="1" applyFill="1" applyBorder="1" applyAlignment="1">
      <alignment horizontal="justify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14" fontId="2" fillId="0" borderId="35" xfId="0" applyNumberFormat="1" applyFont="1" applyFill="1" applyBorder="1" applyAlignment="1">
      <alignment horizontal="center" vertical="center" wrapText="1"/>
    </xf>
    <xf numFmtId="165" fontId="2" fillId="2" borderId="3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4" fillId="4" borderId="0" xfId="0" applyNumberFormat="1" applyFont="1" applyFill="1" applyBorder="1" applyAlignment="1">
      <alignment horizontal="center" vertical="center" wrapText="1"/>
    </xf>
    <xf numFmtId="49" fontId="4" fillId="4" borderId="8" xfId="0" applyNumberFormat="1" applyFont="1" applyFill="1" applyBorder="1" applyAlignment="1">
      <alignment horizontal="center" vertical="center" wrapText="1"/>
    </xf>
    <xf numFmtId="164" fontId="2" fillId="0" borderId="34" xfId="0" applyNumberFormat="1" applyFont="1" applyFill="1" applyBorder="1" applyAlignment="1">
      <alignment horizontal="justify" vertical="center" wrapText="1"/>
    </xf>
    <xf numFmtId="164" fontId="2" fillId="0" borderId="35" xfId="0" applyNumberFormat="1" applyFont="1" applyFill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2" borderId="11" xfId="0" applyFont="1" applyFill="1" applyBorder="1" applyAlignment="1">
      <alignment vertical="center" wrapText="1"/>
    </xf>
    <xf numFmtId="165" fontId="6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164" fontId="0" fillId="0" borderId="3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0" xfId="0" applyFont="1"/>
    <xf numFmtId="0" fontId="7" fillId="2" borderId="45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2" borderId="24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10" fontId="6" fillId="0" borderId="27" xfId="1" applyNumberFormat="1" applyFont="1" applyBorder="1" applyAlignment="1">
      <alignment horizontal="right" vertical="center"/>
    </xf>
    <xf numFmtId="10" fontId="6" fillId="0" borderId="27" xfId="1" applyNumberFormat="1" applyFont="1" applyBorder="1" applyAlignment="1">
      <alignment vertical="center"/>
    </xf>
    <xf numFmtId="9" fontId="6" fillId="5" borderId="30" xfId="0" applyNumberFormat="1" applyFont="1" applyFill="1" applyBorder="1" applyAlignment="1">
      <alignment horizontal="center" vertical="center" wrapText="1"/>
    </xf>
    <xf numFmtId="10" fontId="6" fillId="5" borderId="31" xfId="1" applyNumberFormat="1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right" vertical="center" wrapText="1"/>
    </xf>
    <xf numFmtId="0" fontId="6" fillId="5" borderId="23" xfId="0" applyFont="1" applyFill="1" applyBorder="1" applyAlignment="1">
      <alignment horizontal="center" vertical="center"/>
    </xf>
    <xf numFmtId="10" fontId="6" fillId="5" borderId="25" xfId="1" applyNumberFormat="1" applyFont="1" applyFill="1" applyBorder="1" applyAlignment="1">
      <alignment horizontal="right" vertical="center"/>
    </xf>
    <xf numFmtId="10" fontId="6" fillId="5" borderId="25" xfId="1" applyNumberFormat="1" applyFont="1" applyFill="1" applyBorder="1" applyAlignment="1">
      <alignment vertical="center"/>
    </xf>
    <xf numFmtId="0" fontId="6" fillId="6" borderId="23" xfId="0" applyFont="1" applyFill="1" applyBorder="1" applyAlignment="1">
      <alignment horizontal="center" vertical="center"/>
    </xf>
    <xf numFmtId="10" fontId="6" fillId="6" borderId="25" xfId="1" applyNumberFormat="1" applyFont="1" applyFill="1" applyBorder="1" applyAlignment="1">
      <alignment horizontal="right" vertical="center"/>
    </xf>
    <xf numFmtId="10" fontId="6" fillId="6" borderId="25" xfId="1" applyNumberFormat="1" applyFont="1" applyFill="1" applyBorder="1" applyAlignment="1">
      <alignment vertical="center"/>
    </xf>
    <xf numFmtId="0" fontId="7" fillId="5" borderId="43" xfId="0" applyFont="1" applyFill="1" applyBorder="1" applyAlignment="1">
      <alignment horizontal="right" vertical="center"/>
    </xf>
    <xf numFmtId="0" fontId="6" fillId="0" borderId="46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right" wrapText="1"/>
    </xf>
    <xf numFmtId="0" fontId="7" fillId="6" borderId="43" xfId="0" applyFont="1" applyFill="1" applyBorder="1" applyAlignment="1">
      <alignment horizontal="right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9" fontId="6" fillId="0" borderId="30" xfId="0" applyNumberFormat="1" applyFont="1" applyBorder="1" applyAlignment="1">
      <alignment horizontal="center" vertical="center" wrapText="1"/>
    </xf>
    <xf numFmtId="9" fontId="6" fillId="0" borderId="31" xfId="1" applyFont="1" applyBorder="1" applyAlignment="1">
      <alignment horizontal="center" vertical="center" wrapText="1"/>
    </xf>
    <xf numFmtId="10" fontId="6" fillId="0" borderId="44" xfId="1" applyNumberFormat="1" applyFont="1" applyBorder="1" applyAlignment="1">
      <alignment wrapText="1"/>
    </xf>
    <xf numFmtId="0" fontId="6" fillId="0" borderId="49" xfId="0" applyFont="1" applyBorder="1" applyAlignment="1">
      <alignment wrapText="1"/>
    </xf>
    <xf numFmtId="0" fontId="6" fillId="0" borderId="44" xfId="0" applyFont="1" applyBorder="1" applyAlignment="1">
      <alignment horizontal="center" wrapText="1"/>
    </xf>
    <xf numFmtId="10" fontId="6" fillId="0" borderId="44" xfId="1" applyNumberFormat="1" applyFont="1" applyBorder="1" applyAlignment="1">
      <alignment horizontal="right" wrapText="1"/>
    </xf>
    <xf numFmtId="164" fontId="6" fillId="0" borderId="44" xfId="0" applyNumberFormat="1" applyFont="1" applyBorder="1" applyAlignment="1">
      <alignment horizontal="right" vertical="center" wrapText="1"/>
    </xf>
    <xf numFmtId="0" fontId="7" fillId="0" borderId="52" xfId="0" applyFont="1" applyFill="1" applyBorder="1" applyAlignment="1">
      <alignment horizontal="right" vertical="center" wrapText="1"/>
    </xf>
    <xf numFmtId="0" fontId="6" fillId="0" borderId="53" xfId="0" applyFont="1" applyFill="1" applyBorder="1" applyAlignment="1">
      <alignment horizontal="center" vertical="center"/>
    </xf>
    <xf numFmtId="10" fontId="6" fillId="0" borderId="58" xfId="1" applyNumberFormat="1" applyFont="1" applyFill="1" applyBorder="1" applyAlignment="1">
      <alignment horizontal="right" vertical="center"/>
    </xf>
    <xf numFmtId="164" fontId="6" fillId="0" borderId="53" xfId="0" applyNumberFormat="1" applyFont="1" applyFill="1" applyBorder="1" applyAlignment="1">
      <alignment horizontal="right" vertical="center"/>
    </xf>
    <xf numFmtId="10" fontId="6" fillId="0" borderId="58" xfId="1" applyNumberFormat="1" applyFont="1" applyFill="1" applyBorder="1" applyAlignment="1">
      <alignment vertical="center"/>
    </xf>
    <xf numFmtId="0" fontId="6" fillId="0" borderId="59" xfId="0" applyFont="1" applyBorder="1" applyAlignment="1">
      <alignment horizontal="justify" vertical="center" wrapText="1"/>
    </xf>
    <xf numFmtId="0" fontId="6" fillId="0" borderId="47" xfId="0" applyFont="1" applyBorder="1" applyAlignment="1">
      <alignment horizontal="justify" vertical="center" wrapText="1"/>
    </xf>
    <xf numFmtId="10" fontId="6" fillId="0" borderId="27" xfId="1" applyNumberFormat="1" applyFont="1" applyBorder="1" applyAlignment="1">
      <alignment wrapText="1"/>
    </xf>
    <xf numFmtId="0" fontId="6" fillId="5" borderId="23" xfId="0" applyFont="1" applyFill="1" applyBorder="1" applyAlignment="1">
      <alignment horizontal="center" wrapText="1"/>
    </xf>
    <xf numFmtId="9" fontId="6" fillId="5" borderId="25" xfId="0" applyNumberFormat="1" applyFont="1" applyFill="1" applyBorder="1" applyAlignment="1">
      <alignment wrapText="1"/>
    </xf>
    <xf numFmtId="9" fontId="6" fillId="5" borderId="37" xfId="1" applyFont="1" applyFill="1" applyBorder="1" applyAlignment="1">
      <alignment horizontal="right" wrapText="1"/>
    </xf>
    <xf numFmtId="10" fontId="6" fillId="5" borderId="25" xfId="0" applyNumberFormat="1" applyFont="1" applyFill="1" applyBorder="1" applyAlignment="1">
      <alignment wrapText="1"/>
    </xf>
    <xf numFmtId="0" fontId="6" fillId="5" borderId="23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10" fontId="6" fillId="0" borderId="39" xfId="1" applyNumberFormat="1" applyFont="1" applyBorder="1" applyAlignment="1">
      <alignment wrapText="1"/>
    </xf>
    <xf numFmtId="10" fontId="6" fillId="0" borderId="31" xfId="1" applyNumberFormat="1" applyFont="1" applyBorder="1" applyAlignment="1">
      <alignment wrapText="1"/>
    </xf>
    <xf numFmtId="0" fontId="6" fillId="0" borderId="50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left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10" fontId="6" fillId="2" borderId="46" xfId="0" applyNumberFormat="1" applyFont="1" applyFill="1" applyBorder="1" applyAlignment="1">
      <alignment horizontal="right" vertical="center" wrapText="1"/>
    </xf>
    <xf numFmtId="10" fontId="7" fillId="2" borderId="45" xfId="0" applyNumberFormat="1" applyFont="1" applyFill="1" applyBorder="1" applyAlignment="1">
      <alignment horizontal="right" vertical="center" wrapText="1"/>
    </xf>
    <xf numFmtId="10" fontId="6" fillId="2" borderId="27" xfId="1" applyNumberFormat="1" applyFont="1" applyFill="1" applyBorder="1" applyAlignment="1">
      <alignment vertical="center" wrapText="1"/>
    </xf>
    <xf numFmtId="0" fontId="7" fillId="5" borderId="23" xfId="0" applyFont="1" applyFill="1" applyBorder="1" applyAlignment="1">
      <alignment horizontal="center" vertical="center"/>
    </xf>
    <xf numFmtId="10" fontId="7" fillId="5" borderId="25" xfId="1" applyNumberFormat="1" applyFont="1" applyFill="1" applyBorder="1" applyAlignment="1">
      <alignment horizontal="right" vertical="center"/>
    </xf>
    <xf numFmtId="10" fontId="7" fillId="2" borderId="25" xfId="1" applyNumberFormat="1" applyFont="1" applyFill="1" applyBorder="1" applyAlignment="1">
      <alignment horizontal="right" vertical="center"/>
    </xf>
    <xf numFmtId="10" fontId="7" fillId="5" borderId="25" xfId="1" applyNumberFormat="1" applyFont="1" applyFill="1" applyBorder="1" applyAlignment="1">
      <alignment vertical="center"/>
    </xf>
    <xf numFmtId="0" fontId="7" fillId="6" borderId="23" xfId="0" applyFont="1" applyFill="1" applyBorder="1" applyAlignment="1">
      <alignment horizontal="center" vertical="center"/>
    </xf>
    <xf numFmtId="10" fontId="7" fillId="6" borderId="25" xfId="1" applyNumberFormat="1" applyFont="1" applyFill="1" applyBorder="1" applyAlignment="1">
      <alignment horizontal="right" vertical="center"/>
    </xf>
    <xf numFmtId="10" fontId="7" fillId="6" borderId="25" xfId="1" applyNumberFormat="1" applyFont="1" applyFill="1" applyBorder="1" applyAlignment="1">
      <alignment vertical="center"/>
    </xf>
    <xf numFmtId="10" fontId="7" fillId="2" borderId="45" xfId="0" applyNumberFormat="1" applyFont="1" applyFill="1" applyBorder="1" applyAlignment="1">
      <alignment horizontal="right" vertical="center"/>
    </xf>
    <xf numFmtId="9" fontId="7" fillId="5" borderId="25" xfId="1" applyFont="1" applyFill="1" applyBorder="1" applyAlignment="1">
      <alignment horizontal="right" vertical="center"/>
    </xf>
    <xf numFmtId="0" fontId="7" fillId="2" borderId="45" xfId="0" applyFont="1" applyFill="1" applyBorder="1" applyAlignment="1">
      <alignment horizontal="center" vertical="center"/>
    </xf>
    <xf numFmtId="10" fontId="6" fillId="0" borderId="27" xfId="1" applyNumberFormat="1" applyFont="1" applyBorder="1" applyAlignment="1">
      <alignment horizontal="right" vertical="center" wrapText="1"/>
    </xf>
    <xf numFmtId="10" fontId="7" fillId="5" borderId="25" xfId="0" applyNumberFormat="1" applyFont="1" applyFill="1" applyBorder="1" applyAlignment="1">
      <alignment vertical="center"/>
    </xf>
    <xf numFmtId="0" fontId="2" fillId="3" borderId="34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10" fontId="6" fillId="2" borderId="16" xfId="0" applyNumberFormat="1" applyFont="1" applyFill="1" applyBorder="1" applyAlignment="1">
      <alignment horizontal="right" vertical="center" wrapText="1"/>
    </xf>
    <xf numFmtId="0" fontId="6" fillId="2" borderId="26" xfId="0" applyFont="1" applyFill="1" applyBorder="1" applyAlignment="1">
      <alignment horizontal="center" vertical="center" wrapText="1"/>
    </xf>
    <xf numFmtId="10" fontId="6" fillId="2" borderId="64" xfId="0" applyNumberFormat="1" applyFont="1" applyFill="1" applyBorder="1" applyAlignment="1">
      <alignment horizontal="right" vertical="center" wrapText="1"/>
    </xf>
    <xf numFmtId="10" fontId="7" fillId="2" borderId="24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vertical="center" wrapText="1"/>
    </xf>
    <xf numFmtId="0" fontId="6" fillId="0" borderId="52" xfId="0" applyFont="1" applyBorder="1"/>
    <xf numFmtId="0" fontId="6" fillId="0" borderId="0" xfId="0" applyFont="1" applyBorder="1"/>
    <xf numFmtId="10" fontId="6" fillId="0" borderId="50" xfId="1" applyNumberFormat="1" applyFont="1" applyBorder="1"/>
    <xf numFmtId="10" fontId="6" fillId="0" borderId="51" xfId="1" applyNumberFormat="1" applyFont="1" applyBorder="1"/>
    <xf numFmtId="2" fontId="6" fillId="0" borderId="43" xfId="1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vertical="center" wrapText="1"/>
    </xf>
    <xf numFmtId="0" fontId="2" fillId="2" borderId="36" xfId="0" applyNumberFormat="1" applyFont="1" applyFill="1" applyBorder="1" applyAlignment="1">
      <alignment horizontal="justify" vertical="center" wrapText="1"/>
    </xf>
    <xf numFmtId="0" fontId="2" fillId="2" borderId="36" xfId="0" applyFont="1" applyFill="1" applyBorder="1" applyAlignment="1">
      <alignment horizontal="justify" vertical="center" wrapText="1"/>
    </xf>
    <xf numFmtId="0" fontId="2" fillId="0" borderId="36" xfId="0" applyFont="1" applyFill="1" applyBorder="1" applyAlignment="1">
      <alignment horizontal="center" vertical="center" wrapText="1"/>
    </xf>
    <xf numFmtId="14" fontId="2" fillId="0" borderId="36" xfId="0" applyNumberFormat="1" applyFont="1" applyFill="1" applyBorder="1" applyAlignment="1">
      <alignment horizontal="center" vertical="center" wrapText="1"/>
    </xf>
    <xf numFmtId="165" fontId="2" fillId="2" borderId="36" xfId="0" applyNumberFormat="1" applyFont="1" applyFill="1" applyBorder="1" applyAlignment="1">
      <alignment horizontal="center" vertical="center" wrapText="1"/>
    </xf>
    <xf numFmtId="164" fontId="2" fillId="0" borderId="36" xfId="0" applyNumberFormat="1" applyFont="1" applyFill="1" applyBorder="1" applyAlignment="1">
      <alignment horizontal="justify" vertical="center" wrapText="1"/>
    </xf>
    <xf numFmtId="10" fontId="2" fillId="2" borderId="34" xfId="1" applyNumberFormat="1" applyFont="1" applyFill="1" applyBorder="1" applyAlignment="1">
      <alignment vertical="center" wrapText="1"/>
    </xf>
    <xf numFmtId="10" fontId="2" fillId="2" borderId="35" xfId="1" applyNumberFormat="1" applyFont="1" applyFill="1" applyBorder="1" applyAlignment="1">
      <alignment vertical="center" wrapText="1"/>
    </xf>
    <xf numFmtId="10" fontId="2" fillId="2" borderId="36" xfId="1" applyNumberFormat="1" applyFont="1" applyFill="1" applyBorder="1" applyAlignment="1">
      <alignment vertical="center" wrapText="1"/>
    </xf>
    <xf numFmtId="0" fontId="6" fillId="0" borderId="5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6" fontId="6" fillId="2" borderId="10" xfId="0" applyNumberFormat="1" applyFont="1" applyFill="1" applyBorder="1" applyAlignment="1">
      <alignment vertical="center" wrapText="1"/>
    </xf>
    <xf numFmtId="10" fontId="6" fillId="0" borderId="63" xfId="1" applyNumberFormat="1" applyFont="1" applyBorder="1" applyAlignment="1">
      <alignment wrapText="1"/>
    </xf>
    <xf numFmtId="167" fontId="2" fillId="0" borderId="34" xfId="0" applyNumberFormat="1" applyFont="1" applyFill="1" applyBorder="1" applyAlignment="1">
      <alignment horizontal="center" vertical="center" wrapText="1"/>
    </xf>
    <xf numFmtId="167" fontId="2" fillId="2" borderId="34" xfId="0" applyNumberFormat="1" applyFont="1" applyFill="1" applyBorder="1" applyAlignment="1">
      <alignment vertical="center" wrapText="1"/>
    </xf>
    <xf numFmtId="167" fontId="2" fillId="2" borderId="35" xfId="0" applyNumberFormat="1" applyFont="1" applyFill="1" applyBorder="1" applyAlignment="1">
      <alignment vertical="center" wrapText="1"/>
    </xf>
    <xf numFmtId="167" fontId="2" fillId="2" borderId="36" xfId="0" applyNumberFormat="1" applyFont="1" applyFill="1" applyBorder="1" applyAlignment="1">
      <alignment vertical="center" wrapText="1"/>
    </xf>
    <xf numFmtId="167" fontId="2" fillId="2" borderId="34" xfId="0" applyNumberFormat="1" applyFont="1" applyFill="1" applyBorder="1" applyAlignment="1">
      <alignment horizontal="right" vertical="center" wrapText="1"/>
    </xf>
    <xf numFmtId="167" fontId="2" fillId="2" borderId="35" xfId="0" applyNumberFormat="1" applyFont="1" applyFill="1" applyBorder="1" applyAlignment="1">
      <alignment horizontal="right" vertical="center" wrapText="1"/>
    </xf>
    <xf numFmtId="167" fontId="2" fillId="2" borderId="36" xfId="0" applyNumberFormat="1" applyFont="1" applyFill="1" applyBorder="1" applyAlignment="1">
      <alignment horizontal="right" vertical="center" wrapText="1"/>
    </xf>
    <xf numFmtId="167" fontId="6" fillId="2" borderId="11" xfId="0" applyNumberFormat="1" applyFont="1" applyFill="1" applyBorder="1" applyAlignment="1">
      <alignment vertical="center" wrapText="1"/>
    </xf>
    <xf numFmtId="167" fontId="6" fillId="0" borderId="11" xfId="0" applyNumberFormat="1" applyFont="1" applyFill="1" applyBorder="1" applyAlignment="1">
      <alignment vertical="center" wrapText="1"/>
    </xf>
    <xf numFmtId="167" fontId="6" fillId="0" borderId="1" xfId="0" applyNumberFormat="1" applyFont="1" applyFill="1" applyBorder="1" applyAlignment="1">
      <alignment vertical="center" wrapText="1"/>
    </xf>
    <xf numFmtId="167" fontId="6" fillId="0" borderId="66" xfId="0" applyNumberFormat="1" applyFont="1" applyFill="1" applyBorder="1" applyAlignment="1">
      <alignment vertical="center" wrapText="1"/>
    </xf>
    <xf numFmtId="167" fontId="6" fillId="0" borderId="67" xfId="0" applyNumberFormat="1" applyFont="1" applyFill="1" applyBorder="1" applyAlignment="1">
      <alignment vertical="center" wrapText="1"/>
    </xf>
    <xf numFmtId="167" fontId="6" fillId="0" borderId="29" xfId="0" applyNumberFormat="1" applyFont="1" applyFill="1" applyBorder="1" applyAlignment="1">
      <alignment vertical="center" wrapText="1"/>
    </xf>
    <xf numFmtId="167" fontId="6" fillId="5" borderId="23" xfId="0" applyNumberFormat="1" applyFont="1" applyFill="1" applyBorder="1" applyAlignment="1">
      <alignment vertical="center" wrapText="1"/>
    </xf>
    <xf numFmtId="167" fontId="6" fillId="5" borderId="23" xfId="0" applyNumberFormat="1" applyFont="1" applyFill="1" applyBorder="1" applyAlignment="1">
      <alignment horizontal="right" vertical="center" wrapText="1"/>
    </xf>
    <xf numFmtId="167" fontId="6" fillId="0" borderId="26" xfId="0" applyNumberFormat="1" applyFont="1" applyBorder="1" applyAlignment="1">
      <alignment horizontal="right" vertical="center" wrapText="1"/>
    </xf>
    <xf numFmtId="167" fontId="6" fillId="5" borderId="41" xfId="0" applyNumberFormat="1" applyFont="1" applyFill="1" applyBorder="1" applyAlignment="1">
      <alignment wrapText="1"/>
    </xf>
    <xf numFmtId="167" fontId="6" fillId="0" borderId="30" xfId="0" applyNumberFormat="1" applyFont="1" applyBorder="1" applyAlignment="1">
      <alignment horizontal="right" vertical="center" wrapText="1"/>
    </xf>
    <xf numFmtId="167" fontId="6" fillId="2" borderId="26" xfId="0" applyNumberFormat="1" applyFont="1" applyFill="1" applyBorder="1" applyAlignment="1">
      <alignment horizontal="right" vertical="center" wrapText="1"/>
    </xf>
    <xf numFmtId="167" fontId="7" fillId="2" borderId="23" xfId="1" applyNumberFormat="1" applyFont="1" applyFill="1" applyBorder="1" applyAlignment="1">
      <alignment horizontal="right" vertical="center"/>
    </xf>
    <xf numFmtId="167" fontId="6" fillId="0" borderId="42" xfId="0" applyNumberFormat="1" applyFont="1" applyBorder="1" applyAlignment="1">
      <alignment horizontal="right" vertical="center"/>
    </xf>
    <xf numFmtId="167" fontId="7" fillId="5" borderId="41" xfId="0" applyNumberFormat="1" applyFont="1" applyFill="1" applyBorder="1" applyAlignment="1">
      <alignment horizontal="right" vertical="center"/>
    </xf>
    <xf numFmtId="167" fontId="7" fillId="6" borderId="42" xfId="0" applyNumberFormat="1" applyFont="1" applyFill="1" applyBorder="1" applyAlignment="1">
      <alignment horizontal="right" vertical="center"/>
    </xf>
    <xf numFmtId="167" fontId="6" fillId="5" borderId="30" xfId="0" applyNumberFormat="1" applyFont="1" applyFill="1" applyBorder="1" applyAlignment="1">
      <alignment horizontal="center" vertical="center" wrapText="1"/>
    </xf>
    <xf numFmtId="167" fontId="6" fillId="5" borderId="38" xfId="0" applyNumberFormat="1" applyFont="1" applyFill="1" applyBorder="1" applyAlignment="1">
      <alignment horizontal="center" vertical="center" wrapText="1"/>
    </xf>
    <xf numFmtId="167" fontId="6" fillId="2" borderId="27" xfId="0" applyNumberFormat="1" applyFont="1" applyFill="1" applyBorder="1" applyAlignment="1">
      <alignment horizontal="right" vertical="center" wrapText="1"/>
    </xf>
    <xf numFmtId="167" fontId="6" fillId="0" borderId="65" xfId="0" applyNumberFormat="1" applyFont="1" applyBorder="1" applyAlignment="1">
      <alignment horizontal="right" vertical="center"/>
    </xf>
    <xf numFmtId="167" fontId="6" fillId="0" borderId="63" xfId="0" applyNumberFormat="1" applyFont="1" applyBorder="1" applyAlignment="1">
      <alignment wrapText="1"/>
    </xf>
    <xf numFmtId="167" fontId="6" fillId="2" borderId="28" xfId="0" applyNumberFormat="1" applyFont="1" applyFill="1" applyBorder="1" applyAlignment="1">
      <alignment horizontal="right" vertical="center" wrapText="1"/>
    </xf>
    <xf numFmtId="167" fontId="6" fillId="2" borderId="25" xfId="0" applyNumberFormat="1" applyFont="1" applyFill="1" applyBorder="1" applyAlignment="1">
      <alignment wrapText="1"/>
    </xf>
    <xf numFmtId="167" fontId="6" fillId="5" borderId="43" xfId="0" applyNumberFormat="1" applyFont="1" applyFill="1" applyBorder="1" applyAlignment="1">
      <alignment wrapText="1"/>
    </xf>
    <xf numFmtId="167" fontId="6" fillId="5" borderId="40" xfId="0" applyNumberFormat="1" applyFont="1" applyFill="1" applyBorder="1" applyAlignment="1">
      <alignment wrapText="1"/>
    </xf>
    <xf numFmtId="167" fontId="6" fillId="2" borderId="10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8" fillId="2" borderId="34" xfId="0" applyFont="1" applyFill="1" applyBorder="1" applyAlignment="1">
      <alignment horizontal="justify" vertical="center"/>
    </xf>
    <xf numFmtId="0" fontId="8" fillId="2" borderId="35" xfId="0" applyFont="1" applyFill="1" applyBorder="1" applyAlignment="1">
      <alignment horizontal="justify" vertical="center"/>
    </xf>
    <xf numFmtId="0" fontId="8" fillId="2" borderId="36" xfId="0" applyFont="1" applyFill="1" applyBorder="1" applyAlignment="1">
      <alignment horizontal="justify" vertical="center"/>
    </xf>
    <xf numFmtId="0" fontId="7" fillId="2" borderId="7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justify" vertical="center" wrapText="1"/>
    </xf>
    <xf numFmtId="0" fontId="6" fillId="0" borderId="72" xfId="0" applyFont="1" applyFill="1" applyBorder="1" applyAlignment="1">
      <alignment horizontal="justify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7" borderId="17" xfId="0" applyNumberFormat="1" applyFont="1" applyFill="1" applyBorder="1" applyAlignment="1">
      <alignment horizontal="center" vertical="center" wrapText="1"/>
    </xf>
    <xf numFmtId="0" fontId="7" fillId="2" borderId="68" xfId="0" applyFont="1" applyFill="1" applyBorder="1" applyAlignment="1">
      <alignment horizontal="center" vertical="center" wrapText="1"/>
    </xf>
    <xf numFmtId="0" fontId="7" fillId="2" borderId="73" xfId="0" applyFont="1" applyFill="1" applyBorder="1" applyAlignment="1">
      <alignment horizontal="center" vertical="center" wrapText="1"/>
    </xf>
    <xf numFmtId="0" fontId="6" fillId="7" borderId="74" xfId="0" applyFont="1" applyFill="1" applyBorder="1" applyAlignment="1">
      <alignment horizontal="justify" vertical="center" wrapText="1"/>
    </xf>
    <xf numFmtId="1" fontId="6" fillId="7" borderId="74" xfId="0" applyNumberFormat="1" applyFont="1" applyFill="1" applyBorder="1" applyAlignment="1">
      <alignment horizontal="center" vertical="center"/>
    </xf>
    <xf numFmtId="167" fontId="6" fillId="7" borderId="75" xfId="0" applyNumberFormat="1" applyFont="1" applyFill="1" applyBorder="1" applyAlignment="1">
      <alignment horizontal="center" vertical="center"/>
    </xf>
    <xf numFmtId="0" fontId="2" fillId="0" borderId="79" xfId="0" applyNumberFormat="1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justify" vertical="center" wrapText="1"/>
    </xf>
    <xf numFmtId="0" fontId="6" fillId="0" borderId="82" xfId="0" applyFont="1" applyFill="1" applyBorder="1" applyAlignment="1">
      <alignment horizontal="justify" vertical="center" wrapText="1"/>
    </xf>
    <xf numFmtId="0" fontId="2" fillId="7" borderId="8" xfId="0" applyNumberFormat="1" applyFont="1" applyFill="1" applyBorder="1" applyAlignment="1">
      <alignment horizontal="center" vertical="center" wrapText="1"/>
    </xf>
    <xf numFmtId="0" fontId="6" fillId="7" borderId="77" xfId="0" applyFont="1" applyFill="1" applyBorder="1" applyAlignment="1">
      <alignment horizontal="justify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0" fontId="6" fillId="7" borderId="84" xfId="0" applyFont="1" applyFill="1" applyBorder="1" applyAlignment="1">
      <alignment horizontal="justify" vertical="center" wrapText="1"/>
    </xf>
    <xf numFmtId="1" fontId="6" fillId="0" borderId="51" xfId="0" applyNumberFormat="1" applyFont="1" applyBorder="1" applyAlignment="1">
      <alignment horizontal="center" vertical="center"/>
    </xf>
    <xf numFmtId="167" fontId="6" fillId="0" borderId="71" xfId="0" applyNumberFormat="1" applyFont="1" applyBorder="1" applyAlignment="1">
      <alignment horizontal="center" vertical="center"/>
    </xf>
    <xf numFmtId="1" fontId="6" fillId="0" borderId="72" xfId="0" applyNumberFormat="1" applyFont="1" applyBorder="1" applyAlignment="1">
      <alignment horizontal="center" vertical="center"/>
    </xf>
    <xf numFmtId="167" fontId="6" fillId="0" borderId="76" xfId="0" applyNumberFormat="1" applyFont="1" applyBorder="1" applyAlignment="1">
      <alignment horizontal="center" vertical="center"/>
    </xf>
    <xf numFmtId="1" fontId="6" fillId="7" borderId="77" xfId="0" applyNumberFormat="1" applyFont="1" applyFill="1" applyBorder="1" applyAlignment="1">
      <alignment horizontal="center" vertical="center"/>
    </xf>
    <xf numFmtId="167" fontId="6" fillId="7" borderId="78" xfId="0" applyNumberFormat="1" applyFont="1" applyFill="1" applyBorder="1" applyAlignment="1">
      <alignment horizontal="center" vertical="center"/>
    </xf>
    <xf numFmtId="1" fontId="6" fillId="0" borderId="80" xfId="0" applyNumberFormat="1" applyFont="1" applyBorder="1" applyAlignment="1">
      <alignment horizontal="center" vertical="center"/>
    </xf>
    <xf numFmtId="167" fontId="6" fillId="0" borderId="81" xfId="0" applyNumberFormat="1" applyFont="1" applyBorder="1" applyAlignment="1">
      <alignment horizontal="center" vertical="center"/>
    </xf>
    <xf numFmtId="1" fontId="6" fillId="0" borderId="82" xfId="0" applyNumberFormat="1" applyFont="1" applyBorder="1" applyAlignment="1">
      <alignment horizontal="center" vertical="center"/>
    </xf>
    <xf numFmtId="167" fontId="6" fillId="0" borderId="83" xfId="0" applyNumberFormat="1" applyFont="1" applyBorder="1" applyAlignment="1">
      <alignment horizontal="center" vertical="center"/>
    </xf>
    <xf numFmtId="1" fontId="6" fillId="7" borderId="84" xfId="0" applyNumberFormat="1" applyFont="1" applyFill="1" applyBorder="1" applyAlignment="1">
      <alignment horizontal="center" vertical="center"/>
    </xf>
    <xf numFmtId="167" fontId="6" fillId="7" borderId="85" xfId="0" applyNumberFormat="1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vertical="center" wrapText="1"/>
    </xf>
    <xf numFmtId="0" fontId="2" fillId="7" borderId="35" xfId="0" applyFont="1" applyFill="1" applyBorder="1" applyAlignment="1">
      <alignment vertical="center" wrapText="1"/>
    </xf>
    <xf numFmtId="0" fontId="2" fillId="7" borderId="36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6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167" fontId="6" fillId="5" borderId="25" xfId="0" applyNumberFormat="1" applyFont="1" applyFill="1" applyBorder="1" applyAlignment="1">
      <alignment vertical="center" wrapText="1"/>
    </xf>
    <xf numFmtId="167" fontId="6" fillId="5" borderId="24" xfId="0" applyNumberFormat="1" applyFont="1" applyFill="1" applyBorder="1" applyAlignment="1">
      <alignment vertical="center" wrapText="1"/>
    </xf>
    <xf numFmtId="167" fontId="6" fillId="5" borderId="24" xfId="0" applyNumberFormat="1" applyFont="1" applyFill="1" applyBorder="1" applyAlignment="1">
      <alignment horizontal="right" vertical="center" wrapText="1"/>
    </xf>
    <xf numFmtId="0" fontId="6" fillId="5" borderId="24" xfId="0" applyFont="1" applyFill="1" applyBorder="1" applyAlignment="1">
      <alignment horizontal="center" wrapText="1"/>
    </xf>
    <xf numFmtId="167" fontId="6" fillId="5" borderId="25" xfId="0" applyNumberFormat="1" applyFont="1" applyFill="1" applyBorder="1" applyAlignment="1">
      <alignment horizontal="right" vertical="center" wrapText="1"/>
    </xf>
    <xf numFmtId="0" fontId="6" fillId="5" borderId="2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6" fillId="0" borderId="78" xfId="0" applyFont="1" applyBorder="1" applyAlignment="1">
      <alignment wrapText="1"/>
    </xf>
    <xf numFmtId="167" fontId="6" fillId="5" borderId="43" xfId="0" applyNumberFormat="1" applyFont="1" applyFill="1" applyBorder="1" applyAlignment="1">
      <alignment horizontal="right" vertical="center" wrapText="1"/>
    </xf>
    <xf numFmtId="0" fontId="6" fillId="9" borderId="26" xfId="0" applyFont="1" applyFill="1" applyBorder="1" applyAlignment="1">
      <alignment horizontal="center" vertical="center" wrapText="1"/>
    </xf>
    <xf numFmtId="167" fontId="6" fillId="9" borderId="64" xfId="0" applyNumberFormat="1" applyFont="1" applyFill="1" applyBorder="1" applyAlignment="1">
      <alignment vertical="center" wrapText="1"/>
    </xf>
    <xf numFmtId="0" fontId="6" fillId="9" borderId="64" xfId="0" applyFont="1" applyFill="1" applyBorder="1" applyAlignment="1">
      <alignment horizontal="center" vertical="center" wrapText="1"/>
    </xf>
    <xf numFmtId="167" fontId="6" fillId="9" borderId="16" xfId="0" applyNumberFormat="1" applyFont="1" applyFill="1" applyBorder="1" applyAlignment="1">
      <alignment vertical="center" wrapText="1"/>
    </xf>
    <xf numFmtId="0" fontId="6" fillId="9" borderId="16" xfId="0" applyFont="1" applyFill="1" applyBorder="1" applyAlignment="1">
      <alignment horizontal="center" vertical="center" wrapText="1"/>
    </xf>
    <xf numFmtId="167" fontId="6" fillId="9" borderId="28" xfId="0" applyNumberFormat="1" applyFont="1" applyFill="1" applyBorder="1" applyAlignment="1">
      <alignment vertical="center" wrapText="1"/>
    </xf>
    <xf numFmtId="0" fontId="6" fillId="10" borderId="26" xfId="0" applyFont="1" applyFill="1" applyBorder="1" applyAlignment="1">
      <alignment horizontal="center" vertical="center" wrapText="1"/>
    </xf>
    <xf numFmtId="167" fontId="6" fillId="10" borderId="64" xfId="0" applyNumberFormat="1" applyFont="1" applyFill="1" applyBorder="1" applyAlignment="1">
      <alignment vertical="center" wrapText="1"/>
    </xf>
    <xf numFmtId="0" fontId="6" fillId="10" borderId="64" xfId="0" applyFont="1" applyFill="1" applyBorder="1" applyAlignment="1">
      <alignment horizontal="center" vertical="center" wrapText="1"/>
    </xf>
    <xf numFmtId="0" fontId="6" fillId="10" borderId="67" xfId="0" applyFont="1" applyFill="1" applyBorder="1" applyAlignment="1">
      <alignment horizontal="center" vertical="center" wrapText="1"/>
    </xf>
    <xf numFmtId="167" fontId="6" fillId="10" borderId="16" xfId="0" applyNumberFormat="1" applyFont="1" applyFill="1" applyBorder="1" applyAlignment="1">
      <alignment vertical="center" wrapText="1"/>
    </xf>
    <xf numFmtId="0" fontId="6" fillId="10" borderId="16" xfId="0" applyFont="1" applyFill="1" applyBorder="1" applyAlignment="1">
      <alignment horizontal="center" vertical="center" wrapText="1"/>
    </xf>
    <xf numFmtId="167" fontId="6" fillId="10" borderId="28" xfId="0" applyNumberFormat="1" applyFont="1" applyFill="1" applyBorder="1" applyAlignment="1">
      <alignment vertical="center" wrapText="1"/>
    </xf>
    <xf numFmtId="0" fontId="6" fillId="10" borderId="92" xfId="0" applyFont="1" applyFill="1" applyBorder="1" applyAlignment="1">
      <alignment horizontal="center" vertical="center" wrapText="1"/>
    </xf>
    <xf numFmtId="167" fontId="6" fillId="10" borderId="86" xfId="0" applyNumberFormat="1" applyFont="1" applyFill="1" applyBorder="1" applyAlignment="1">
      <alignment vertical="center" wrapText="1"/>
    </xf>
    <xf numFmtId="0" fontId="6" fillId="10" borderId="86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167" fontId="6" fillId="3" borderId="64" xfId="0" applyNumberFormat="1" applyFont="1" applyFill="1" applyBorder="1" applyAlignment="1">
      <alignment vertical="center" wrapText="1"/>
    </xf>
    <xf numFmtId="0" fontId="6" fillId="3" borderId="64" xfId="0" applyFont="1" applyFill="1" applyBorder="1" applyAlignment="1">
      <alignment horizontal="center" vertical="center" wrapText="1"/>
    </xf>
    <xf numFmtId="167" fontId="6" fillId="3" borderId="93" xfId="0" applyNumberFormat="1" applyFont="1" applyFill="1" applyBorder="1" applyAlignment="1">
      <alignment vertical="center" wrapText="1"/>
    </xf>
    <xf numFmtId="0" fontId="6" fillId="3" borderId="91" xfId="0" applyFont="1" applyFill="1" applyBorder="1" applyAlignment="1">
      <alignment horizontal="center" vertical="center" wrapText="1"/>
    </xf>
    <xf numFmtId="167" fontId="6" fillId="3" borderId="94" xfId="0" applyNumberFormat="1" applyFont="1" applyFill="1" applyBorder="1" applyAlignment="1">
      <alignment vertical="center" wrapText="1"/>
    </xf>
    <xf numFmtId="0" fontId="6" fillId="11" borderId="26" xfId="0" applyFont="1" applyFill="1" applyBorder="1" applyAlignment="1">
      <alignment horizontal="center" vertical="center" wrapText="1"/>
    </xf>
    <xf numFmtId="167" fontId="6" fillId="11" borderId="64" xfId="0" applyNumberFormat="1" applyFont="1" applyFill="1" applyBorder="1" applyAlignment="1">
      <alignment vertical="center" wrapText="1"/>
    </xf>
    <xf numFmtId="0" fontId="6" fillId="11" borderId="64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167" fontId="6" fillId="2" borderId="24" xfId="0" applyNumberFormat="1" applyFont="1" applyFill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167" fontId="6" fillId="2" borderId="24" xfId="0" applyNumberFormat="1" applyFont="1" applyFill="1" applyBorder="1" applyAlignment="1">
      <alignment horizontal="right" vertical="center" wrapText="1"/>
    </xf>
    <xf numFmtId="167" fontId="6" fillId="2" borderId="23" xfId="0" applyNumberFormat="1" applyFont="1" applyFill="1" applyBorder="1" applyAlignment="1">
      <alignment horizontal="right" vertical="center" wrapText="1"/>
    </xf>
    <xf numFmtId="167" fontId="6" fillId="2" borderId="16" xfId="0" applyNumberFormat="1" applyFont="1" applyFill="1" applyBorder="1" applyAlignment="1">
      <alignment vertical="center" wrapText="1"/>
    </xf>
    <xf numFmtId="167" fontId="6" fillId="2" borderId="43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7" fontId="6" fillId="2" borderId="64" xfId="0" applyNumberFormat="1" applyFont="1" applyFill="1" applyBorder="1" applyAlignment="1">
      <alignment horizontal="right" vertical="center" wrapText="1"/>
    </xf>
    <xf numFmtId="167" fontId="6" fillId="0" borderId="63" xfId="0" applyNumberFormat="1" applyFont="1" applyBorder="1" applyAlignment="1">
      <alignment vertical="center" wrapText="1"/>
    </xf>
    <xf numFmtId="10" fontId="6" fillId="0" borderId="51" xfId="1" applyNumberFormat="1" applyFont="1" applyBorder="1" applyAlignment="1">
      <alignment vertical="center"/>
    </xf>
    <xf numFmtId="0" fontId="6" fillId="2" borderId="24" xfId="0" applyFont="1" applyFill="1" applyBorder="1" applyAlignment="1">
      <alignment horizontal="center" vertical="center" wrapText="1"/>
    </xf>
    <xf numFmtId="9" fontId="6" fillId="5" borderId="24" xfId="1" applyFont="1" applyFill="1" applyBorder="1" applyAlignment="1">
      <alignment horizontal="right" wrapText="1"/>
    </xf>
    <xf numFmtId="0" fontId="6" fillId="0" borderId="90" xfId="0" applyFont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9" fontId="6" fillId="5" borderId="25" xfId="1" applyFont="1" applyFill="1" applyBorder="1" applyAlignment="1">
      <alignment horizontal="right" wrapText="1"/>
    </xf>
    <xf numFmtId="0" fontId="6" fillId="2" borderId="67" xfId="0" applyFont="1" applyFill="1" applyBorder="1" applyAlignment="1">
      <alignment horizontal="center" vertical="center" wrapText="1"/>
    </xf>
    <xf numFmtId="167" fontId="6" fillId="2" borderId="30" xfId="0" applyNumberFormat="1" applyFont="1" applyFill="1" applyBorder="1" applyAlignment="1">
      <alignment vertical="center" wrapText="1"/>
    </xf>
    <xf numFmtId="0" fontId="6" fillId="0" borderId="66" xfId="0" applyFont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 wrapText="1"/>
    </xf>
    <xf numFmtId="0" fontId="6" fillId="10" borderId="91" xfId="0" applyFont="1" applyFill="1" applyBorder="1" applyAlignment="1">
      <alignment horizontal="center" vertical="center" wrapText="1"/>
    </xf>
    <xf numFmtId="167" fontId="6" fillId="2" borderId="91" xfId="0" applyNumberFormat="1" applyFont="1" applyFill="1" applyBorder="1" applyAlignment="1">
      <alignment vertical="center" wrapText="1"/>
    </xf>
    <xf numFmtId="167" fontId="6" fillId="10" borderId="91" xfId="0" applyNumberFormat="1" applyFont="1" applyFill="1" applyBorder="1" applyAlignment="1">
      <alignment vertical="center" wrapText="1"/>
    </xf>
    <xf numFmtId="0" fontId="6" fillId="2" borderId="91" xfId="0" applyFont="1" applyFill="1" applyBorder="1" applyAlignment="1">
      <alignment horizontal="center" vertical="center" wrapText="1"/>
    </xf>
    <xf numFmtId="167" fontId="6" fillId="2" borderId="91" xfId="0" applyNumberFormat="1" applyFont="1" applyFill="1" applyBorder="1" applyAlignment="1">
      <alignment horizontal="right" vertical="center" wrapText="1"/>
    </xf>
    <xf numFmtId="167" fontId="6" fillId="10" borderId="39" xfId="0" applyNumberFormat="1" applyFont="1" applyFill="1" applyBorder="1" applyAlignment="1">
      <alignment vertical="center" wrapText="1"/>
    </xf>
    <xf numFmtId="167" fontId="6" fillId="2" borderId="16" xfId="0" applyNumberFormat="1" applyFont="1" applyFill="1" applyBorder="1" applyAlignment="1">
      <alignment horizontal="right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10" borderId="30" xfId="0" applyFont="1" applyFill="1" applyBorder="1" applyAlignment="1">
      <alignment horizontal="center" vertical="center" wrapText="1"/>
    </xf>
    <xf numFmtId="167" fontId="6" fillId="10" borderId="30" xfId="0" applyNumberFormat="1" applyFont="1" applyFill="1" applyBorder="1" applyAlignment="1">
      <alignment vertical="center" wrapText="1"/>
    </xf>
    <xf numFmtId="0" fontId="6" fillId="2" borderId="30" xfId="0" applyFont="1" applyFill="1" applyBorder="1" applyAlignment="1">
      <alignment horizontal="center" vertical="center" wrapText="1"/>
    </xf>
    <xf numFmtId="167" fontId="6" fillId="2" borderId="30" xfId="0" applyNumberFormat="1" applyFont="1" applyFill="1" applyBorder="1" applyAlignment="1">
      <alignment horizontal="right" vertical="center" wrapText="1"/>
    </xf>
    <xf numFmtId="167" fontId="6" fillId="10" borderId="31" xfId="0" applyNumberFormat="1" applyFont="1" applyFill="1" applyBorder="1" applyAlignment="1">
      <alignment vertical="center" wrapText="1"/>
    </xf>
    <xf numFmtId="167" fontId="6" fillId="2" borderId="67" xfId="0" applyNumberFormat="1" applyFont="1" applyFill="1" applyBorder="1" applyAlignment="1">
      <alignment horizontal="right" vertical="center" wrapText="1"/>
    </xf>
    <xf numFmtId="10" fontId="6" fillId="10" borderId="16" xfId="1" applyNumberFormat="1" applyFont="1" applyFill="1" applyBorder="1" applyAlignment="1">
      <alignment horizontal="right" vertical="center" wrapText="1"/>
    </xf>
    <xf numFmtId="10" fontId="6" fillId="10" borderId="28" xfId="1" applyNumberFormat="1" applyFont="1" applyFill="1" applyBorder="1" applyAlignment="1">
      <alignment horizontal="right" vertical="center" wrapText="1"/>
    </xf>
    <xf numFmtId="0" fontId="6" fillId="0" borderId="43" xfId="0" applyFont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 wrapText="1"/>
    </xf>
    <xf numFmtId="0" fontId="7" fillId="2" borderId="91" xfId="0" applyFont="1" applyFill="1" applyBorder="1" applyAlignment="1">
      <alignment horizontal="center" vertical="center" wrapText="1"/>
    </xf>
    <xf numFmtId="10" fontId="6" fillId="10" borderId="64" xfId="1" applyNumberFormat="1" applyFont="1" applyFill="1" applyBorder="1" applyAlignment="1">
      <alignment horizontal="right" vertical="center" wrapText="1"/>
    </xf>
    <xf numFmtId="10" fontId="6" fillId="10" borderId="27" xfId="1" applyNumberFormat="1" applyFont="1" applyFill="1" applyBorder="1" applyAlignment="1">
      <alignment horizontal="right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1" fontId="6" fillId="10" borderId="43" xfId="0" applyNumberFormat="1" applyFont="1" applyFill="1" applyBorder="1" applyAlignment="1">
      <alignment horizontal="center" vertical="center" wrapText="1"/>
    </xf>
    <xf numFmtId="167" fontId="6" fillId="2" borderId="43" xfId="0" applyNumberFormat="1" applyFont="1" applyFill="1" applyBorder="1" applyAlignment="1">
      <alignment vertical="center" wrapText="1"/>
    </xf>
    <xf numFmtId="167" fontId="6" fillId="10" borderId="43" xfId="0" applyNumberFormat="1" applyFont="1" applyFill="1" applyBorder="1" applyAlignment="1">
      <alignment vertical="center" wrapText="1"/>
    </xf>
    <xf numFmtId="0" fontId="6" fillId="2" borderId="43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167" fontId="6" fillId="5" borderId="43" xfId="0" applyNumberFormat="1" applyFont="1" applyFill="1" applyBorder="1" applyAlignment="1">
      <alignment vertical="center" wrapText="1"/>
    </xf>
    <xf numFmtId="0" fontId="6" fillId="5" borderId="43" xfId="0" applyFont="1" applyFill="1" applyBorder="1" applyAlignment="1">
      <alignment horizontal="center" vertical="center" wrapText="1"/>
    </xf>
    <xf numFmtId="10" fontId="6" fillId="10" borderId="43" xfId="1" applyNumberFormat="1" applyFont="1" applyFill="1" applyBorder="1" applyAlignment="1">
      <alignment horizontal="right" vertical="center" wrapText="1"/>
    </xf>
    <xf numFmtId="9" fontId="6" fillId="5" borderId="43" xfId="1" applyFont="1" applyFill="1" applyBorder="1" applyAlignment="1">
      <alignment horizontal="right" wrapText="1"/>
    </xf>
    <xf numFmtId="0" fontId="6" fillId="11" borderId="91" xfId="0" applyFont="1" applyFill="1" applyBorder="1" applyAlignment="1">
      <alignment horizontal="center" vertical="center" wrapText="1"/>
    </xf>
    <xf numFmtId="0" fontId="6" fillId="11" borderId="16" xfId="0" applyFont="1" applyFill="1" applyBorder="1" applyAlignment="1">
      <alignment horizontal="center" vertical="center" wrapText="1"/>
    </xf>
    <xf numFmtId="0" fontId="6" fillId="11" borderId="30" xfId="0" applyFont="1" applyFill="1" applyBorder="1" applyAlignment="1">
      <alignment horizontal="center" vertical="center" wrapText="1"/>
    </xf>
    <xf numFmtId="167" fontId="6" fillId="11" borderId="16" xfId="0" applyNumberFormat="1" applyFont="1" applyFill="1" applyBorder="1" applyAlignment="1">
      <alignment vertical="center" wrapText="1"/>
    </xf>
    <xf numFmtId="167" fontId="6" fillId="11" borderId="30" xfId="0" applyNumberFormat="1" applyFont="1" applyFill="1" applyBorder="1" applyAlignment="1">
      <alignment vertical="center" wrapText="1"/>
    </xf>
    <xf numFmtId="167" fontId="6" fillId="11" borderId="91" xfId="0" applyNumberFormat="1" applyFont="1" applyFill="1" applyBorder="1" applyAlignment="1">
      <alignment vertical="center" wrapText="1"/>
    </xf>
    <xf numFmtId="167" fontId="6" fillId="11" borderId="39" xfId="0" applyNumberFormat="1" applyFont="1" applyFill="1" applyBorder="1" applyAlignment="1">
      <alignment vertical="center" wrapText="1"/>
    </xf>
    <xf numFmtId="167" fontId="6" fillId="11" borderId="28" xfId="0" applyNumberFormat="1" applyFont="1" applyFill="1" applyBorder="1" applyAlignment="1">
      <alignment vertical="center" wrapText="1"/>
    </xf>
    <xf numFmtId="167" fontId="6" fillId="11" borderId="31" xfId="0" applyNumberFormat="1" applyFont="1" applyFill="1" applyBorder="1" applyAlignment="1">
      <alignment vertical="center" wrapText="1"/>
    </xf>
    <xf numFmtId="1" fontId="6" fillId="11" borderId="43" xfId="0" applyNumberFormat="1" applyFont="1" applyFill="1" applyBorder="1" applyAlignment="1">
      <alignment horizontal="center" vertical="center" wrapText="1"/>
    </xf>
    <xf numFmtId="167" fontId="6" fillId="11" borderId="43" xfId="0" applyNumberFormat="1" applyFont="1" applyFill="1" applyBorder="1" applyAlignment="1">
      <alignment vertical="center" wrapText="1"/>
    </xf>
    <xf numFmtId="10" fontId="6" fillId="11" borderId="43" xfId="1" applyNumberFormat="1" applyFont="1" applyFill="1" applyBorder="1" applyAlignment="1">
      <alignment horizontal="right" vertical="center" wrapText="1"/>
    </xf>
    <xf numFmtId="10" fontId="6" fillId="11" borderId="27" xfId="1" applyNumberFormat="1" applyFont="1" applyFill="1" applyBorder="1" applyAlignment="1">
      <alignment horizontal="right" vertical="center" wrapText="1"/>
    </xf>
    <xf numFmtId="10" fontId="6" fillId="11" borderId="28" xfId="1" applyNumberFormat="1" applyFont="1" applyFill="1" applyBorder="1" applyAlignment="1">
      <alignment horizontal="right" vertical="center" wrapText="1"/>
    </xf>
    <xf numFmtId="10" fontId="6" fillId="11" borderId="64" xfId="1" applyNumberFormat="1" applyFont="1" applyFill="1" applyBorder="1" applyAlignment="1">
      <alignment horizontal="right" vertical="center" wrapText="1"/>
    </xf>
    <xf numFmtId="10" fontId="6" fillId="11" borderId="16" xfId="1" applyNumberFormat="1" applyFont="1" applyFill="1" applyBorder="1" applyAlignment="1">
      <alignment horizontal="right" vertical="center" wrapText="1"/>
    </xf>
    <xf numFmtId="1" fontId="6" fillId="9" borderId="43" xfId="0" applyNumberFormat="1" applyFont="1" applyFill="1" applyBorder="1" applyAlignment="1">
      <alignment horizontal="center" vertical="center" wrapText="1"/>
    </xf>
    <xf numFmtId="167" fontId="6" fillId="9" borderId="43" xfId="0" applyNumberFormat="1" applyFont="1" applyFill="1" applyBorder="1" applyAlignment="1">
      <alignment vertical="center" wrapText="1"/>
    </xf>
    <xf numFmtId="10" fontId="6" fillId="9" borderId="43" xfId="1" applyNumberFormat="1" applyFont="1" applyFill="1" applyBorder="1" applyAlignment="1">
      <alignment horizontal="right" vertical="center" wrapText="1"/>
    </xf>
    <xf numFmtId="10" fontId="6" fillId="9" borderId="27" xfId="1" applyNumberFormat="1" applyFont="1" applyFill="1" applyBorder="1" applyAlignment="1">
      <alignment horizontal="right" vertical="center" wrapText="1"/>
    </xf>
    <xf numFmtId="10" fontId="6" fillId="9" borderId="28" xfId="1" applyNumberFormat="1" applyFont="1" applyFill="1" applyBorder="1" applyAlignment="1">
      <alignment horizontal="right" vertical="center" wrapText="1"/>
    </xf>
    <xf numFmtId="167" fontId="6" fillId="9" borderId="30" xfId="0" applyNumberFormat="1" applyFont="1" applyFill="1" applyBorder="1" applyAlignment="1">
      <alignment vertical="center" wrapText="1"/>
    </xf>
    <xf numFmtId="0" fontId="6" fillId="9" borderId="91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 wrapText="1"/>
    </xf>
    <xf numFmtId="167" fontId="6" fillId="9" borderId="39" xfId="0" applyNumberFormat="1" applyFont="1" applyFill="1" applyBorder="1" applyAlignment="1">
      <alignment vertical="center" wrapText="1"/>
    </xf>
    <xf numFmtId="167" fontId="6" fillId="9" borderId="31" xfId="0" applyNumberFormat="1" applyFont="1" applyFill="1" applyBorder="1" applyAlignment="1">
      <alignment vertical="center" wrapText="1"/>
    </xf>
    <xf numFmtId="10" fontId="6" fillId="9" borderId="64" xfId="1" applyNumberFormat="1" applyFont="1" applyFill="1" applyBorder="1" applyAlignment="1">
      <alignment horizontal="right" vertical="center" wrapText="1"/>
    </xf>
    <xf numFmtId="10" fontId="6" fillId="9" borderId="16" xfId="1" applyNumberFormat="1" applyFont="1" applyFill="1" applyBorder="1" applyAlignment="1">
      <alignment horizontal="right" vertical="center" wrapText="1"/>
    </xf>
    <xf numFmtId="167" fontId="6" fillId="9" borderId="91" xfId="0" applyNumberFormat="1" applyFont="1" applyFill="1" applyBorder="1" applyAlignment="1">
      <alignment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167" fontId="6" fillId="3" borderId="91" xfId="0" applyNumberFormat="1" applyFont="1" applyFill="1" applyBorder="1" applyAlignment="1">
      <alignment vertical="center" wrapText="1"/>
    </xf>
    <xf numFmtId="167" fontId="6" fillId="3" borderId="16" xfId="0" applyNumberFormat="1" applyFont="1" applyFill="1" applyBorder="1" applyAlignment="1">
      <alignment vertical="center" wrapText="1"/>
    </xf>
    <xf numFmtId="167" fontId="6" fillId="3" borderId="30" xfId="0" applyNumberFormat="1" applyFont="1" applyFill="1" applyBorder="1" applyAlignment="1">
      <alignment vertical="center" wrapText="1"/>
    </xf>
    <xf numFmtId="167" fontId="6" fillId="3" borderId="39" xfId="0" applyNumberFormat="1" applyFont="1" applyFill="1" applyBorder="1" applyAlignment="1">
      <alignment vertical="center" wrapText="1"/>
    </xf>
    <xf numFmtId="167" fontId="6" fillId="3" borderId="28" xfId="0" applyNumberFormat="1" applyFont="1" applyFill="1" applyBorder="1" applyAlignment="1">
      <alignment vertical="center" wrapText="1"/>
    </xf>
    <xf numFmtId="167" fontId="6" fillId="3" borderId="31" xfId="0" applyNumberFormat="1" applyFont="1" applyFill="1" applyBorder="1" applyAlignment="1">
      <alignment vertical="center" wrapText="1"/>
    </xf>
    <xf numFmtId="1" fontId="6" fillId="3" borderId="43" xfId="0" applyNumberFormat="1" applyFont="1" applyFill="1" applyBorder="1" applyAlignment="1">
      <alignment horizontal="center" vertical="center" wrapText="1"/>
    </xf>
    <xf numFmtId="167" fontId="6" fillId="3" borderId="43" xfId="0" applyNumberFormat="1" applyFont="1" applyFill="1" applyBorder="1" applyAlignment="1">
      <alignment vertical="center" wrapText="1"/>
    </xf>
    <xf numFmtId="10" fontId="6" fillId="3" borderId="43" xfId="1" applyNumberFormat="1" applyFont="1" applyFill="1" applyBorder="1" applyAlignment="1">
      <alignment horizontal="right" vertical="center" wrapText="1"/>
    </xf>
    <xf numFmtId="10" fontId="6" fillId="3" borderId="27" xfId="1" applyNumberFormat="1" applyFont="1" applyFill="1" applyBorder="1" applyAlignment="1">
      <alignment horizontal="right" vertical="center" wrapText="1"/>
    </xf>
    <xf numFmtId="10" fontId="6" fillId="3" borderId="28" xfId="1" applyNumberFormat="1" applyFont="1" applyFill="1" applyBorder="1" applyAlignment="1">
      <alignment horizontal="right" vertical="center" wrapText="1"/>
    </xf>
    <xf numFmtId="10" fontId="6" fillId="3" borderId="64" xfId="1" applyNumberFormat="1" applyFont="1" applyFill="1" applyBorder="1" applyAlignment="1">
      <alignment horizontal="right" vertical="center" wrapText="1"/>
    </xf>
    <xf numFmtId="10" fontId="6" fillId="3" borderId="16" xfId="1" applyNumberFormat="1" applyFont="1" applyFill="1" applyBorder="1" applyAlignment="1">
      <alignment horizontal="right" vertical="center" wrapText="1"/>
    </xf>
    <xf numFmtId="0" fontId="6" fillId="10" borderId="66" xfId="0" applyFont="1" applyFill="1" applyBorder="1" applyAlignment="1">
      <alignment horizontal="center" vertical="center" wrapText="1"/>
    </xf>
    <xf numFmtId="167" fontId="6" fillId="10" borderId="91" xfId="0" applyNumberFormat="1" applyFont="1" applyFill="1" applyBorder="1" applyAlignment="1">
      <alignment horizontal="right" vertical="center" wrapText="1"/>
    </xf>
    <xf numFmtId="167" fontId="6" fillId="10" borderId="16" xfId="0" applyNumberFormat="1" applyFont="1" applyFill="1" applyBorder="1" applyAlignment="1">
      <alignment horizontal="right" vertical="center" wrapText="1"/>
    </xf>
    <xf numFmtId="0" fontId="6" fillId="10" borderId="29" xfId="0" applyFont="1" applyFill="1" applyBorder="1" applyAlignment="1">
      <alignment horizontal="center" vertical="center" wrapText="1"/>
    </xf>
    <xf numFmtId="167" fontId="6" fillId="10" borderId="30" xfId="0" applyNumberFormat="1" applyFont="1" applyFill="1" applyBorder="1" applyAlignment="1">
      <alignment horizontal="right" vertical="center" wrapText="1"/>
    </xf>
    <xf numFmtId="0" fontId="7" fillId="2" borderId="38" xfId="0" applyFont="1" applyFill="1" applyBorder="1" applyAlignment="1">
      <alignment horizontal="center" vertical="center" wrapText="1"/>
    </xf>
    <xf numFmtId="167" fontId="6" fillId="10" borderId="93" xfId="0" applyNumberFormat="1" applyFont="1" applyFill="1" applyBorder="1" applyAlignment="1">
      <alignment vertical="center" wrapText="1"/>
    </xf>
    <xf numFmtId="167" fontId="6" fillId="10" borderId="96" xfId="0" applyNumberFormat="1" applyFont="1" applyFill="1" applyBorder="1" applyAlignment="1">
      <alignment vertical="center" wrapText="1"/>
    </xf>
    <xf numFmtId="167" fontId="6" fillId="10" borderId="94" xfId="0" applyNumberFormat="1" applyFont="1" applyFill="1" applyBorder="1" applyAlignment="1">
      <alignment vertical="center" wrapText="1"/>
    </xf>
    <xf numFmtId="167" fontId="6" fillId="5" borderId="37" xfId="0" applyNumberFormat="1" applyFont="1" applyFill="1" applyBorder="1" applyAlignment="1">
      <alignment vertical="center" wrapText="1"/>
    </xf>
    <xf numFmtId="0" fontId="6" fillId="10" borderId="43" xfId="0" applyFont="1" applyFill="1" applyBorder="1" applyAlignment="1">
      <alignment horizontal="center" vertical="center" wrapText="1"/>
    </xf>
    <xf numFmtId="167" fontId="6" fillId="5" borderId="37" xfId="0" applyNumberFormat="1" applyFont="1" applyFill="1" applyBorder="1" applyAlignment="1">
      <alignment horizontal="right" vertical="center" wrapText="1"/>
    </xf>
    <xf numFmtId="0" fontId="6" fillId="5" borderId="43" xfId="0" applyFont="1" applyFill="1" applyBorder="1" applyAlignment="1">
      <alignment horizontal="center" wrapText="1"/>
    </xf>
    <xf numFmtId="167" fontId="6" fillId="10" borderId="95" xfId="0" applyNumberFormat="1" applyFont="1" applyFill="1" applyBorder="1" applyAlignment="1">
      <alignment horizontal="right" vertical="center" wrapText="1"/>
    </xf>
    <xf numFmtId="167" fontId="6" fillId="10" borderId="38" xfId="0" applyNumberFormat="1" applyFont="1" applyFill="1" applyBorder="1" applyAlignment="1">
      <alignment horizontal="right" vertical="center" wrapText="1"/>
    </xf>
    <xf numFmtId="167" fontId="6" fillId="5" borderId="33" xfId="0" applyNumberFormat="1" applyFont="1" applyFill="1" applyBorder="1" applyAlignment="1">
      <alignment wrapText="1"/>
    </xf>
    <xf numFmtId="0" fontId="6" fillId="3" borderId="66" xfId="0" applyFont="1" applyFill="1" applyBorder="1" applyAlignment="1">
      <alignment horizontal="center" vertical="center" wrapText="1"/>
    </xf>
    <xf numFmtId="167" fontId="6" fillId="3" borderId="91" xfId="0" applyNumberFormat="1" applyFont="1" applyFill="1" applyBorder="1" applyAlignment="1">
      <alignment horizontal="right" vertical="center" wrapText="1"/>
    </xf>
    <xf numFmtId="0" fontId="6" fillId="3" borderId="67" xfId="0" applyFont="1" applyFill="1" applyBorder="1" applyAlignment="1">
      <alignment horizontal="center" vertical="center" wrapText="1"/>
    </xf>
    <xf numFmtId="167" fontId="6" fillId="3" borderId="16" xfId="0" applyNumberFormat="1" applyFont="1" applyFill="1" applyBorder="1" applyAlignment="1">
      <alignment horizontal="right" vertical="center" wrapText="1"/>
    </xf>
    <xf numFmtId="0" fontId="6" fillId="3" borderId="29" xfId="0" applyFont="1" applyFill="1" applyBorder="1" applyAlignment="1">
      <alignment horizontal="center" vertical="center" wrapText="1"/>
    </xf>
    <xf numFmtId="167" fontId="6" fillId="3" borderId="30" xfId="0" applyNumberFormat="1" applyFont="1" applyFill="1" applyBorder="1" applyAlignment="1">
      <alignment horizontal="right" vertical="center" wrapText="1"/>
    </xf>
    <xf numFmtId="0" fontId="6" fillId="3" borderId="43" xfId="0" applyFont="1" applyFill="1" applyBorder="1" applyAlignment="1">
      <alignment horizontal="center" vertical="center" wrapText="1"/>
    </xf>
    <xf numFmtId="167" fontId="6" fillId="3" borderId="95" xfId="0" applyNumberFormat="1" applyFont="1" applyFill="1" applyBorder="1" applyAlignment="1">
      <alignment horizontal="right" vertical="center" wrapText="1"/>
    </xf>
    <xf numFmtId="167" fontId="6" fillId="3" borderId="38" xfId="0" applyNumberFormat="1" applyFont="1" applyFill="1" applyBorder="1" applyAlignment="1">
      <alignment horizontal="right" vertical="center" wrapText="1"/>
    </xf>
    <xf numFmtId="167" fontId="6" fillId="5" borderId="24" xfId="0" applyNumberFormat="1" applyFont="1" applyFill="1" applyBorder="1" applyAlignment="1">
      <alignment wrapText="1"/>
    </xf>
    <xf numFmtId="167" fontId="6" fillId="5" borderId="25" xfId="0" applyNumberFormat="1" applyFont="1" applyFill="1" applyBorder="1" applyAlignment="1">
      <alignment wrapText="1"/>
    </xf>
    <xf numFmtId="167" fontId="6" fillId="9" borderId="93" xfId="0" applyNumberFormat="1" applyFont="1" applyFill="1" applyBorder="1" applyAlignment="1">
      <alignment vertical="center" wrapText="1"/>
    </xf>
    <xf numFmtId="0" fontId="6" fillId="9" borderId="43" xfId="0" applyFont="1" applyFill="1" applyBorder="1" applyAlignment="1">
      <alignment horizontal="center" vertical="center" wrapText="1"/>
    </xf>
    <xf numFmtId="167" fontId="6" fillId="9" borderId="43" xfId="0" applyNumberFormat="1" applyFont="1" applyFill="1" applyBorder="1" applyAlignment="1">
      <alignment horizontal="right" vertical="center" wrapText="1"/>
    </xf>
    <xf numFmtId="0" fontId="6" fillId="9" borderId="66" xfId="0" applyFont="1" applyFill="1" applyBorder="1" applyAlignment="1">
      <alignment horizontal="center" vertical="center" wrapText="1"/>
    </xf>
    <xf numFmtId="167" fontId="6" fillId="9" borderId="91" xfId="0" applyNumberFormat="1" applyFont="1" applyFill="1" applyBorder="1" applyAlignment="1">
      <alignment horizontal="right" vertical="center" wrapText="1"/>
    </xf>
    <xf numFmtId="167" fontId="6" fillId="9" borderId="39" xfId="0" applyNumberFormat="1" applyFont="1" applyFill="1" applyBorder="1" applyAlignment="1">
      <alignment horizontal="right" vertical="center" wrapText="1"/>
    </xf>
    <xf numFmtId="0" fontId="6" fillId="9" borderId="67" xfId="0" applyFont="1" applyFill="1" applyBorder="1" applyAlignment="1">
      <alignment horizontal="center" vertical="center" wrapText="1"/>
    </xf>
    <xf numFmtId="167" fontId="6" fillId="9" borderId="16" xfId="0" applyNumberFormat="1" applyFont="1" applyFill="1" applyBorder="1" applyAlignment="1">
      <alignment horizontal="right" vertical="center" wrapText="1"/>
    </xf>
    <xf numFmtId="167" fontId="6" fillId="9" borderId="28" xfId="0" applyNumberFormat="1" applyFont="1" applyFill="1" applyBorder="1" applyAlignment="1">
      <alignment horizontal="right" vertical="center" wrapText="1"/>
    </xf>
    <xf numFmtId="0" fontId="6" fillId="9" borderId="29" xfId="0" applyFont="1" applyFill="1" applyBorder="1" applyAlignment="1">
      <alignment horizontal="center" vertical="center" wrapText="1"/>
    </xf>
    <xf numFmtId="167" fontId="6" fillId="9" borderId="30" xfId="0" applyNumberFormat="1" applyFont="1" applyFill="1" applyBorder="1" applyAlignment="1">
      <alignment horizontal="right" vertical="center" wrapText="1"/>
    </xf>
    <xf numFmtId="167" fontId="6" fillId="9" borderId="31" xfId="0" applyNumberFormat="1" applyFont="1" applyFill="1" applyBorder="1" applyAlignment="1">
      <alignment horizontal="right" vertical="center" wrapText="1"/>
    </xf>
    <xf numFmtId="167" fontId="6" fillId="11" borderId="93" xfId="0" applyNumberFormat="1" applyFont="1" applyFill="1" applyBorder="1" applyAlignment="1">
      <alignment vertical="center" wrapText="1"/>
    </xf>
    <xf numFmtId="0" fontId="6" fillId="11" borderId="43" xfId="0" applyFont="1" applyFill="1" applyBorder="1" applyAlignment="1">
      <alignment horizontal="center" vertical="center" wrapText="1"/>
    </xf>
    <xf numFmtId="167" fontId="6" fillId="11" borderId="43" xfId="0" applyNumberFormat="1" applyFont="1" applyFill="1" applyBorder="1" applyAlignment="1">
      <alignment horizontal="right" vertical="center" wrapText="1"/>
    </xf>
    <xf numFmtId="0" fontId="6" fillId="11" borderId="66" xfId="0" applyFont="1" applyFill="1" applyBorder="1" applyAlignment="1">
      <alignment horizontal="center" vertical="center" wrapText="1"/>
    </xf>
    <xf numFmtId="167" fontId="6" fillId="11" borderId="91" xfId="0" applyNumberFormat="1" applyFont="1" applyFill="1" applyBorder="1" applyAlignment="1">
      <alignment horizontal="right" vertical="center" wrapText="1"/>
    </xf>
    <xf numFmtId="167" fontId="6" fillId="11" borderId="39" xfId="0" applyNumberFormat="1" applyFont="1" applyFill="1" applyBorder="1" applyAlignment="1">
      <alignment horizontal="right" vertical="center" wrapText="1"/>
    </xf>
    <xf numFmtId="0" fontId="6" fillId="11" borderId="29" xfId="0" applyFont="1" applyFill="1" applyBorder="1" applyAlignment="1">
      <alignment horizontal="center" vertical="center" wrapText="1"/>
    </xf>
    <xf numFmtId="167" fontId="6" fillId="11" borderId="30" xfId="0" applyNumberFormat="1" applyFont="1" applyFill="1" applyBorder="1" applyAlignment="1">
      <alignment horizontal="right" vertical="center" wrapText="1"/>
    </xf>
    <xf numFmtId="167" fontId="6" fillId="11" borderId="31" xfId="0" applyNumberFormat="1" applyFont="1" applyFill="1" applyBorder="1" applyAlignment="1">
      <alignment horizontal="right" vertical="center" wrapText="1"/>
    </xf>
    <xf numFmtId="0" fontId="6" fillId="11" borderId="67" xfId="0" applyFont="1" applyFill="1" applyBorder="1" applyAlignment="1">
      <alignment horizontal="center" vertical="center" wrapText="1"/>
    </xf>
    <xf numFmtId="167" fontId="6" fillId="11" borderId="16" xfId="0" applyNumberFormat="1" applyFont="1" applyFill="1" applyBorder="1" applyAlignment="1">
      <alignment horizontal="right" vertical="center" wrapText="1"/>
    </xf>
    <xf numFmtId="167" fontId="6" fillId="11" borderId="28" xfId="0" applyNumberFormat="1" applyFont="1" applyFill="1" applyBorder="1" applyAlignment="1">
      <alignment horizontal="right" vertical="center" wrapText="1"/>
    </xf>
    <xf numFmtId="10" fontId="6" fillId="10" borderId="16" xfId="1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97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97" xfId="0" applyFont="1" applyBorder="1" applyAlignment="1">
      <alignment horizontal="center" vertical="center" wrapText="1"/>
    </xf>
    <xf numFmtId="0" fontId="7" fillId="8" borderId="45" xfId="0" applyFont="1" applyFill="1" applyBorder="1" applyAlignment="1">
      <alignment vertical="center"/>
    </xf>
    <xf numFmtId="0" fontId="7" fillId="8" borderId="40" xfId="0" applyFont="1" applyFill="1" applyBorder="1" applyAlignment="1">
      <alignment vertical="center"/>
    </xf>
    <xf numFmtId="4" fontId="6" fillId="0" borderId="91" xfId="0" applyNumberFormat="1" applyFont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167" fontId="6" fillId="10" borderId="39" xfId="0" applyNumberFormat="1" applyFont="1" applyFill="1" applyBorder="1" applyAlignment="1">
      <alignment horizontal="right" vertical="center" wrapText="1"/>
    </xf>
    <xf numFmtId="167" fontId="6" fillId="10" borderId="28" xfId="0" applyNumberFormat="1" applyFont="1" applyFill="1" applyBorder="1" applyAlignment="1">
      <alignment horizontal="right" vertical="center" wrapText="1"/>
    </xf>
    <xf numFmtId="167" fontId="6" fillId="10" borderId="31" xfId="0" applyNumberFormat="1" applyFont="1" applyFill="1" applyBorder="1" applyAlignment="1">
      <alignment horizontal="right" vertical="center" wrapText="1"/>
    </xf>
    <xf numFmtId="167" fontId="6" fillId="3" borderId="39" xfId="0" applyNumberFormat="1" applyFont="1" applyFill="1" applyBorder="1" applyAlignment="1">
      <alignment horizontal="right" vertical="center" wrapText="1"/>
    </xf>
    <xf numFmtId="167" fontId="6" fillId="3" borderId="28" xfId="0" applyNumberFormat="1" applyFont="1" applyFill="1" applyBorder="1" applyAlignment="1">
      <alignment horizontal="right" vertical="center" wrapText="1"/>
    </xf>
    <xf numFmtId="167" fontId="6" fillId="3" borderId="31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0" fontId="10" fillId="12" borderId="43" xfId="0" applyFont="1" applyFill="1" applyBorder="1" applyAlignment="1">
      <alignment horizontal="center" vertical="center" wrapText="1"/>
    </xf>
    <xf numFmtId="0" fontId="11" fillId="13" borderId="43" xfId="0" applyFont="1" applyFill="1" applyBorder="1" applyAlignment="1">
      <alignment horizontal="center" vertical="center" wrapText="1"/>
    </xf>
    <xf numFmtId="0" fontId="11" fillId="14" borderId="50" xfId="0" applyNumberFormat="1" applyFont="1" applyFill="1" applyBorder="1" applyAlignment="1">
      <alignment horizontal="center" vertical="center" wrapText="1"/>
    </xf>
    <xf numFmtId="0" fontId="11" fillId="15" borderId="43" xfId="0" applyFont="1" applyFill="1" applyBorder="1" applyAlignment="1">
      <alignment horizontal="center" vertical="center" wrapText="1"/>
    </xf>
    <xf numFmtId="0" fontId="11" fillId="13" borderId="23" xfId="0" applyFont="1" applyFill="1" applyBorder="1" applyAlignment="1">
      <alignment horizontal="center" vertical="center" wrapText="1"/>
    </xf>
    <xf numFmtId="0" fontId="11" fillId="13" borderId="25" xfId="0" applyFont="1" applyFill="1" applyBorder="1" applyAlignment="1">
      <alignment horizontal="center" vertical="center" wrapText="1"/>
    </xf>
    <xf numFmtId="0" fontId="11" fillId="14" borderId="66" xfId="0" applyNumberFormat="1" applyFont="1" applyFill="1" applyBorder="1" applyAlignment="1">
      <alignment vertical="center" wrapText="1"/>
    </xf>
    <xf numFmtId="0" fontId="11" fillId="14" borderId="39" xfId="0" applyNumberFormat="1" applyFont="1" applyFill="1" applyBorder="1" applyAlignment="1">
      <alignment horizontal="center" vertical="center" wrapText="1"/>
    </xf>
    <xf numFmtId="0" fontId="11" fillId="15" borderId="66" xfId="0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0" fontId="11" fillId="15" borderId="39" xfId="0" applyFont="1" applyFill="1" applyBorder="1" applyAlignment="1">
      <alignment horizontal="center" vertical="center" wrapText="1"/>
    </xf>
    <xf numFmtId="49" fontId="11" fillId="0" borderId="95" xfId="0" applyNumberFormat="1" applyFont="1" applyFill="1" applyBorder="1" applyAlignment="1">
      <alignment horizontal="center" vertical="center" wrapText="1"/>
    </xf>
    <xf numFmtId="49" fontId="11" fillId="0" borderId="88" xfId="0" applyNumberFormat="1" applyFont="1" applyFill="1" applyBorder="1" applyAlignment="1">
      <alignment horizontal="center" vertical="center" wrapText="1"/>
    </xf>
    <xf numFmtId="0" fontId="11" fillId="14" borderId="67" xfId="0" applyNumberFormat="1" applyFont="1" applyFill="1" applyBorder="1" applyAlignment="1">
      <alignment vertical="center" wrapText="1"/>
    </xf>
    <xf numFmtId="0" fontId="11" fillId="14" borderId="28" xfId="0" applyNumberFormat="1" applyFont="1" applyFill="1" applyBorder="1" applyAlignment="1">
      <alignment horizontal="center" vertical="center" wrapText="1"/>
    </xf>
    <xf numFmtId="0" fontId="11" fillId="15" borderId="67" xfId="0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center" vertical="center" wrapText="1"/>
    </xf>
    <xf numFmtId="49" fontId="11" fillId="0" borderId="96" xfId="0" applyNumberFormat="1" applyFont="1" applyFill="1" applyBorder="1" applyAlignment="1">
      <alignment horizontal="center" vertical="center" wrapText="1"/>
    </xf>
    <xf numFmtId="49" fontId="11" fillId="0" borderId="78" xfId="0" applyNumberFormat="1" applyFont="1" applyFill="1" applyBorder="1" applyAlignment="1">
      <alignment horizontal="center" vertical="center" wrapText="1"/>
    </xf>
    <xf numFmtId="0" fontId="11" fillId="15" borderId="29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49" fontId="11" fillId="0" borderId="38" xfId="0" applyNumberFormat="1" applyFont="1" applyFill="1" applyBorder="1" applyAlignment="1">
      <alignment horizontal="center" vertical="center" wrapText="1"/>
    </xf>
    <xf numFmtId="0" fontId="11" fillId="14" borderId="29" xfId="0" applyNumberFormat="1" applyFont="1" applyFill="1" applyBorder="1" applyAlignment="1">
      <alignment vertical="center" wrapText="1"/>
    </xf>
    <xf numFmtId="0" fontId="11" fillId="14" borderId="31" xfId="0" applyNumberFormat="1" applyFont="1" applyFill="1" applyBorder="1" applyAlignment="1">
      <alignment horizontal="center" vertical="center" wrapText="1"/>
    </xf>
    <xf numFmtId="0" fontId="6" fillId="7" borderId="50" xfId="0" applyFont="1" applyFill="1" applyBorder="1" applyAlignment="1">
      <alignment horizontal="justify" vertical="center" wrapText="1"/>
    </xf>
    <xf numFmtId="1" fontId="6" fillId="7" borderId="50" xfId="0" applyNumberFormat="1" applyFont="1" applyFill="1" applyBorder="1" applyAlignment="1">
      <alignment horizontal="center" vertical="center"/>
    </xf>
    <xf numFmtId="167" fontId="6" fillId="7" borderId="98" xfId="0" applyNumberFormat="1" applyFont="1" applyFill="1" applyBorder="1" applyAlignment="1">
      <alignment horizontal="center" vertical="center"/>
    </xf>
    <xf numFmtId="0" fontId="2" fillId="7" borderId="99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right" vertical="center" wrapText="1"/>
    </xf>
    <xf numFmtId="0" fontId="2" fillId="0" borderId="34" xfId="0" applyNumberFormat="1" applyFont="1" applyFill="1" applyBorder="1" applyAlignment="1">
      <alignment horizontal="right" vertical="center" wrapText="1"/>
    </xf>
    <xf numFmtId="10" fontId="6" fillId="0" borderId="100" xfId="1" applyNumberFormat="1" applyFont="1" applyBorder="1" applyAlignment="1">
      <alignment wrapText="1"/>
    </xf>
    <xf numFmtId="10" fontId="6" fillId="5" borderId="25" xfId="1" applyNumberFormat="1" applyFont="1" applyFill="1" applyBorder="1" applyAlignment="1">
      <alignment wrapText="1"/>
    </xf>
    <xf numFmtId="10" fontId="6" fillId="0" borderId="80" xfId="1" applyNumberFormat="1" applyFont="1" applyBorder="1"/>
    <xf numFmtId="10" fontId="6" fillId="5" borderId="43" xfId="1" applyNumberFormat="1" applyFont="1" applyFill="1" applyBorder="1"/>
    <xf numFmtId="0" fontId="6" fillId="16" borderId="11" xfId="0" applyFont="1" applyFill="1" applyBorder="1" applyAlignment="1">
      <alignment vertical="center" wrapText="1"/>
    </xf>
    <xf numFmtId="0" fontId="6" fillId="16" borderId="11" xfId="0" applyFont="1" applyFill="1" applyBorder="1" applyAlignment="1">
      <alignment horizontal="justify" vertical="center" wrapText="1"/>
    </xf>
    <xf numFmtId="165" fontId="6" fillId="16" borderId="11" xfId="0" applyNumberFormat="1" applyFont="1" applyFill="1" applyBorder="1" applyAlignment="1">
      <alignment vertical="center" wrapText="1"/>
    </xf>
    <xf numFmtId="0" fontId="6" fillId="16" borderId="11" xfId="0" applyFont="1" applyFill="1" applyBorder="1" applyAlignment="1">
      <alignment horizontal="center" vertical="center" wrapText="1"/>
    </xf>
    <xf numFmtId="0" fontId="1" fillId="16" borderId="0" xfId="0" applyFont="1" applyFill="1" applyAlignment="1">
      <alignment vertical="center" wrapText="1"/>
    </xf>
    <xf numFmtId="0" fontId="1" fillId="16" borderId="0" xfId="0" applyFont="1" applyFill="1" applyAlignment="1">
      <alignment horizontal="center" vertical="center" wrapText="1"/>
    </xf>
    <xf numFmtId="0" fontId="0" fillId="16" borderId="0" xfId="0" applyFill="1"/>
    <xf numFmtId="0" fontId="2" fillId="16" borderId="34" xfId="0" applyFont="1" applyFill="1" applyBorder="1" applyAlignment="1">
      <alignment vertical="center" wrapText="1"/>
    </xf>
    <xf numFmtId="0" fontId="2" fillId="16" borderId="35" xfId="0" applyFont="1" applyFill="1" applyBorder="1" applyAlignment="1">
      <alignment vertical="center" wrapText="1"/>
    </xf>
    <xf numFmtId="0" fontId="2" fillId="16" borderId="36" xfId="0" applyFont="1" applyFill="1" applyBorder="1" applyAlignment="1">
      <alignment vertical="center" wrapText="1"/>
    </xf>
    <xf numFmtId="49" fontId="4" fillId="16" borderId="11" xfId="0" applyNumberFormat="1" applyFont="1" applyFill="1" applyBorder="1" applyAlignment="1">
      <alignment horizontal="center" vertical="center" wrapText="1"/>
    </xf>
    <xf numFmtId="49" fontId="4" fillId="16" borderId="10" xfId="0" applyNumberFormat="1" applyFont="1" applyFill="1" applyBorder="1" applyAlignment="1">
      <alignment horizontal="center" vertical="center" wrapText="1"/>
    </xf>
    <xf numFmtId="49" fontId="5" fillId="16" borderId="10" xfId="0" applyNumberFormat="1" applyFont="1" applyFill="1" applyBorder="1" applyAlignment="1">
      <alignment horizontal="center" vertical="center" wrapText="1"/>
    </xf>
    <xf numFmtId="0" fontId="6" fillId="16" borderId="3" xfId="0" applyFont="1" applyFill="1" applyBorder="1" applyAlignment="1">
      <alignment horizontal="center" vertical="center" wrapText="1"/>
    </xf>
    <xf numFmtId="0" fontId="6" fillId="16" borderId="12" xfId="0" applyFont="1" applyFill="1" applyBorder="1" applyAlignment="1">
      <alignment horizontal="center" vertical="center" wrapText="1"/>
    </xf>
    <xf numFmtId="0" fontId="6" fillId="16" borderId="3" xfId="0" applyFont="1" applyFill="1" applyBorder="1" applyAlignment="1">
      <alignment vertical="center" wrapText="1"/>
    </xf>
    <xf numFmtId="0" fontId="6" fillId="16" borderId="16" xfId="0" applyFont="1" applyFill="1" applyBorder="1" applyAlignment="1">
      <alignment horizontal="left" vertical="center" wrapText="1"/>
    </xf>
    <xf numFmtId="0" fontId="2" fillId="16" borderId="3" xfId="0" applyFont="1" applyFill="1" applyBorder="1" applyAlignment="1">
      <alignment horizontal="center" vertical="center" wrapText="1"/>
    </xf>
    <xf numFmtId="0" fontId="2" fillId="16" borderId="4" xfId="0" applyFont="1" applyFill="1" applyBorder="1" applyAlignment="1">
      <alignment horizontal="center" vertical="center" wrapText="1"/>
    </xf>
    <xf numFmtId="0" fontId="2" fillId="16" borderId="9" xfId="0" applyFont="1" applyFill="1" applyBorder="1" applyAlignment="1">
      <alignment horizontal="center" vertical="center" wrapText="1"/>
    </xf>
    <xf numFmtId="49" fontId="4" fillId="16" borderId="2" xfId="0" applyNumberFormat="1" applyFont="1" applyFill="1" applyBorder="1" applyAlignment="1">
      <alignment horizontal="center" vertical="center" wrapText="1"/>
    </xf>
    <xf numFmtId="0" fontId="6" fillId="16" borderId="13" xfId="0" applyFont="1" applyFill="1" applyBorder="1" applyAlignment="1">
      <alignment vertical="center" wrapText="1"/>
    </xf>
    <xf numFmtId="0" fontId="6" fillId="16" borderId="8" xfId="0" applyFont="1" applyFill="1" applyBorder="1" applyAlignment="1">
      <alignment vertical="center" wrapText="1"/>
    </xf>
    <xf numFmtId="0" fontId="6" fillId="16" borderId="8" xfId="0" applyFont="1" applyFill="1" applyBorder="1" applyAlignment="1">
      <alignment horizontal="justify" vertical="center" wrapText="1"/>
    </xf>
    <xf numFmtId="0" fontId="6" fillId="16" borderId="8" xfId="0" applyFont="1" applyFill="1" applyBorder="1" applyAlignment="1">
      <alignment horizontal="center" vertical="center" wrapText="1"/>
    </xf>
    <xf numFmtId="0" fontId="6" fillId="16" borderId="4" xfId="0" applyFont="1" applyFill="1" applyBorder="1" applyAlignment="1">
      <alignment horizontal="center" vertical="center" wrapText="1"/>
    </xf>
    <xf numFmtId="49" fontId="4" fillId="16" borderId="52" xfId="0" applyNumberFormat="1" applyFont="1" applyFill="1" applyBorder="1" applyAlignment="1">
      <alignment horizontal="center" vertical="center" wrapText="1"/>
    </xf>
    <xf numFmtId="49" fontId="4" fillId="16" borderId="109" xfId="0" applyNumberFormat="1" applyFont="1" applyFill="1" applyBorder="1" applyAlignment="1">
      <alignment horizontal="center" vertical="center" wrapText="1"/>
    </xf>
    <xf numFmtId="0" fontId="2" fillId="16" borderId="110" xfId="0" applyNumberFormat="1" applyFont="1" applyFill="1" applyBorder="1" applyAlignment="1">
      <alignment vertical="center" wrapText="1"/>
    </xf>
    <xf numFmtId="0" fontId="6" fillId="16" borderId="111" xfId="0" applyFont="1" applyFill="1" applyBorder="1" applyAlignment="1">
      <alignment horizontal="justify" vertical="center" wrapText="1"/>
    </xf>
    <xf numFmtId="0" fontId="6" fillId="16" borderId="112" xfId="0" applyFont="1" applyFill="1" applyBorder="1" applyAlignment="1">
      <alignment vertical="center" wrapText="1"/>
    </xf>
    <xf numFmtId="0" fontId="6" fillId="16" borderId="112" xfId="0" applyFont="1" applyFill="1" applyBorder="1" applyAlignment="1">
      <alignment horizontal="center" vertical="center" wrapText="1"/>
    </xf>
    <xf numFmtId="0" fontId="6" fillId="16" borderId="113" xfId="0" applyFont="1" applyFill="1" applyBorder="1" applyAlignment="1">
      <alignment horizontal="center" vertical="center" wrapText="1"/>
    </xf>
    <xf numFmtId="0" fontId="6" fillId="16" borderId="114" xfId="0" applyFont="1" applyFill="1" applyBorder="1" applyAlignment="1">
      <alignment horizontal="justify" vertical="center" wrapText="1"/>
    </xf>
    <xf numFmtId="0" fontId="6" fillId="16" borderId="115" xfId="0" applyFont="1" applyFill="1" applyBorder="1" applyAlignment="1">
      <alignment vertical="center" wrapText="1"/>
    </xf>
    <xf numFmtId="0" fontId="6" fillId="16" borderId="115" xfId="0" applyFont="1" applyFill="1" applyBorder="1" applyAlignment="1">
      <alignment horizontal="justify" vertical="center" wrapText="1"/>
    </xf>
    <xf numFmtId="0" fontId="6" fillId="16" borderId="115" xfId="0" applyFont="1" applyFill="1" applyBorder="1" applyAlignment="1">
      <alignment horizontal="center" vertical="center" wrapText="1"/>
    </xf>
    <xf numFmtId="0" fontId="6" fillId="16" borderId="116" xfId="0" applyFont="1" applyFill="1" applyBorder="1" applyAlignment="1">
      <alignment horizontal="center" vertical="center" wrapText="1"/>
    </xf>
    <xf numFmtId="0" fontId="6" fillId="16" borderId="117" xfId="0" applyFont="1" applyFill="1" applyBorder="1" applyAlignment="1">
      <alignment vertical="center" wrapText="1"/>
    </xf>
    <xf numFmtId="0" fontId="6" fillId="16" borderId="11" xfId="0" applyFont="1" applyFill="1" applyBorder="1" applyAlignment="1">
      <alignment horizontal="left" vertical="center" wrapText="1"/>
    </xf>
    <xf numFmtId="0" fontId="6" fillId="16" borderId="112" xfId="0" applyFont="1" applyFill="1" applyBorder="1" applyAlignment="1">
      <alignment horizontal="left" vertical="center" wrapText="1"/>
    </xf>
    <xf numFmtId="0" fontId="6" fillId="16" borderId="8" xfId="0" applyFont="1" applyFill="1" applyBorder="1" applyAlignment="1">
      <alignment horizontal="left" vertical="center" wrapText="1"/>
    </xf>
    <xf numFmtId="0" fontId="6" fillId="16" borderId="115" xfId="0" applyFont="1" applyFill="1" applyBorder="1" applyAlignment="1">
      <alignment horizontal="left" vertical="center" wrapText="1"/>
    </xf>
    <xf numFmtId="4" fontId="6" fillId="16" borderId="11" xfId="0" applyNumberFormat="1" applyFont="1" applyFill="1" applyBorder="1" applyAlignment="1">
      <alignment vertical="center" wrapText="1"/>
    </xf>
    <xf numFmtId="4" fontId="6" fillId="16" borderId="115" xfId="0" applyNumberFormat="1" applyFont="1" applyFill="1" applyBorder="1" applyAlignment="1">
      <alignment vertical="center" wrapText="1"/>
    </xf>
    <xf numFmtId="0" fontId="6" fillId="16" borderId="116" xfId="0" applyFont="1" applyFill="1" applyBorder="1" applyAlignment="1">
      <alignment vertical="center" wrapText="1"/>
    </xf>
    <xf numFmtId="0" fontId="6" fillId="16" borderId="113" xfId="0" applyFont="1" applyFill="1" applyBorder="1" applyAlignment="1">
      <alignment horizontal="justify" vertical="center" wrapText="1"/>
    </xf>
    <xf numFmtId="17" fontId="6" fillId="16" borderId="43" xfId="0" applyNumberFormat="1" applyFont="1" applyFill="1" applyBorder="1" applyAlignment="1">
      <alignment horizontal="center" vertical="center" wrapText="1"/>
    </xf>
    <xf numFmtId="0" fontId="6" fillId="16" borderId="45" xfId="0" applyFont="1" applyFill="1" applyBorder="1" applyAlignment="1">
      <alignment horizontal="center" vertical="center" wrapText="1"/>
    </xf>
    <xf numFmtId="0" fontId="6" fillId="16" borderId="115" xfId="0" applyFont="1" applyFill="1" applyBorder="1" applyAlignment="1">
      <alignment horizontal="right" vertical="center" wrapText="1"/>
    </xf>
    <xf numFmtId="17" fontId="6" fillId="16" borderId="43" xfId="0" applyNumberFormat="1" applyFont="1" applyFill="1" applyBorder="1" applyAlignment="1">
      <alignment horizontal="left" vertical="center" wrapText="1"/>
    </xf>
    <xf numFmtId="0" fontId="6" fillId="16" borderId="117" xfId="0" applyFont="1" applyFill="1" applyBorder="1" applyAlignment="1">
      <alignment horizontal="right" vertical="center" wrapText="1"/>
    </xf>
    <xf numFmtId="0" fontId="13" fillId="16" borderId="11" xfId="0" applyFont="1" applyFill="1" applyBorder="1" applyAlignment="1">
      <alignment horizontal="left" vertical="center" wrapText="1"/>
    </xf>
    <xf numFmtId="0" fontId="6" fillId="16" borderId="33" xfId="0" applyFont="1" applyFill="1" applyBorder="1" applyAlignment="1">
      <alignment horizontal="center" vertical="center" wrapText="1"/>
    </xf>
    <xf numFmtId="0" fontId="6" fillId="16" borderId="43" xfId="0" applyFont="1" applyFill="1" applyBorder="1" applyAlignment="1">
      <alignment vertical="center" wrapText="1"/>
    </xf>
    <xf numFmtId="0" fontId="6" fillId="16" borderId="40" xfId="0" applyFont="1" applyFill="1" applyBorder="1" applyAlignment="1">
      <alignment vertical="center" wrapText="1"/>
    </xf>
    <xf numFmtId="0" fontId="6" fillId="16" borderId="43" xfId="0" applyFont="1" applyFill="1" applyBorder="1" applyAlignment="1">
      <alignment horizontal="justify" vertical="center" wrapText="1"/>
    </xf>
    <xf numFmtId="49" fontId="13" fillId="16" borderId="115" xfId="0" applyNumberFormat="1" applyFont="1" applyFill="1" applyBorder="1" applyAlignment="1">
      <alignment horizontal="center" vertical="center" wrapText="1"/>
    </xf>
    <xf numFmtId="0" fontId="2" fillId="16" borderId="9" xfId="0" applyFont="1" applyFill="1" applyBorder="1" applyAlignment="1">
      <alignment horizontal="center" vertical="center" wrapText="1"/>
    </xf>
    <xf numFmtId="4" fontId="6" fillId="16" borderId="112" xfId="0" applyNumberFormat="1" applyFont="1" applyFill="1" applyBorder="1" applyAlignment="1">
      <alignment vertical="center" wrapText="1"/>
    </xf>
    <xf numFmtId="4" fontId="6" fillId="16" borderId="8" xfId="0" applyNumberFormat="1" applyFont="1" applyFill="1" applyBorder="1" applyAlignment="1">
      <alignment vertical="center" wrapText="1"/>
    </xf>
    <xf numFmtId="4" fontId="6" fillId="16" borderId="115" xfId="0" applyNumberFormat="1" applyFont="1" applyFill="1" applyBorder="1" applyAlignment="1">
      <alignment horizontal="right" vertical="center" wrapText="1"/>
    </xf>
    <xf numFmtId="3" fontId="6" fillId="16" borderId="115" xfId="0" applyNumberFormat="1" applyFont="1" applyFill="1" applyBorder="1" applyAlignment="1">
      <alignment horizontal="center" vertical="center" wrapText="1"/>
    </xf>
    <xf numFmtId="0" fontId="6" fillId="16" borderId="11" xfId="0" applyNumberFormat="1" applyFont="1" applyFill="1" applyBorder="1" applyAlignment="1">
      <alignment horizontal="right" vertical="center" wrapText="1"/>
    </xf>
    <xf numFmtId="0" fontId="6" fillId="16" borderId="112" xfId="0" applyNumberFormat="1" applyFont="1" applyFill="1" applyBorder="1" applyAlignment="1">
      <alignment horizontal="right" vertical="center" wrapText="1"/>
    </xf>
    <xf numFmtId="0" fontId="6" fillId="16" borderId="8" xfId="0" applyNumberFormat="1" applyFont="1" applyFill="1" applyBorder="1" applyAlignment="1">
      <alignment horizontal="right" vertical="center" wrapText="1"/>
    </xf>
    <xf numFmtId="0" fontId="6" fillId="16" borderId="115" xfId="0" applyNumberFormat="1" applyFont="1" applyFill="1" applyBorder="1" applyAlignment="1">
      <alignment horizontal="right" vertical="center" wrapText="1"/>
    </xf>
    <xf numFmtId="17" fontId="6" fillId="16" borderId="43" xfId="0" applyNumberFormat="1" applyFont="1" applyFill="1" applyBorder="1" applyAlignment="1">
      <alignment horizontal="right" vertical="center" wrapText="1"/>
    </xf>
    <xf numFmtId="14" fontId="0" fillId="16" borderId="0" xfId="0" applyNumberFormat="1" applyFill="1"/>
    <xf numFmtId="4" fontId="6" fillId="16" borderId="43" xfId="0" applyNumberFormat="1" applyFont="1" applyFill="1" applyBorder="1" applyAlignment="1">
      <alignment vertical="center" wrapText="1"/>
    </xf>
    <xf numFmtId="4" fontId="6" fillId="16" borderId="33" xfId="0" applyNumberFormat="1" applyFont="1" applyFill="1" applyBorder="1" applyAlignment="1">
      <alignment vertical="center" wrapText="1"/>
    </xf>
    <xf numFmtId="0" fontId="6" fillId="16" borderId="70" xfId="0" applyFont="1" applyFill="1" applyBorder="1" applyAlignment="1">
      <alignment horizontal="center" vertical="center" wrapText="1"/>
    </xf>
    <xf numFmtId="165" fontId="6" fillId="16" borderId="45" xfId="0" applyNumberFormat="1" applyFont="1" applyFill="1" applyBorder="1" applyAlignment="1">
      <alignment vertical="center" wrapText="1"/>
    </xf>
    <xf numFmtId="165" fontId="6" fillId="16" borderId="117" xfId="0" applyNumberFormat="1" applyFont="1" applyFill="1" applyBorder="1" applyAlignment="1">
      <alignment vertical="center" wrapText="1"/>
    </xf>
    <xf numFmtId="0" fontId="6" fillId="16" borderId="40" xfId="0" applyFont="1" applyFill="1" applyBorder="1" applyAlignment="1">
      <alignment horizontal="center" vertical="center" wrapText="1"/>
    </xf>
    <xf numFmtId="0" fontId="13" fillId="16" borderId="115" xfId="0" applyFont="1" applyFill="1" applyBorder="1" applyAlignment="1">
      <alignment horizontal="center" vertical="center" wrapText="1"/>
    </xf>
    <xf numFmtId="165" fontId="6" fillId="16" borderId="11" xfId="0" applyNumberFormat="1" applyFont="1" applyFill="1" applyBorder="1" applyAlignment="1">
      <alignment horizontal="right" vertical="center" wrapText="1"/>
    </xf>
    <xf numFmtId="165" fontId="13" fillId="16" borderId="45" xfId="0" applyNumberFormat="1" applyFont="1" applyFill="1" applyBorder="1" applyAlignment="1">
      <alignment horizontal="right" vertical="center" wrapText="1"/>
    </xf>
    <xf numFmtId="165" fontId="13" fillId="16" borderId="117" xfId="0" applyNumberFormat="1" applyFont="1" applyFill="1" applyBorder="1" applyAlignment="1">
      <alignment horizontal="right" vertical="center" wrapText="1"/>
    </xf>
    <xf numFmtId="0" fontId="13" fillId="16" borderId="45" xfId="0" applyFont="1" applyFill="1" applyBorder="1" applyAlignment="1">
      <alignment horizontal="center" vertical="center" wrapText="1"/>
    </xf>
    <xf numFmtId="165" fontId="6" fillId="16" borderId="8" xfId="0" applyNumberFormat="1" applyFont="1" applyFill="1" applyBorder="1" applyAlignment="1">
      <alignment horizontal="right" vertical="center" wrapText="1"/>
    </xf>
    <xf numFmtId="165" fontId="6" fillId="16" borderId="43" xfId="0" applyNumberFormat="1" applyFont="1" applyFill="1" applyBorder="1" applyAlignment="1">
      <alignment horizontal="right" vertical="center" wrapText="1"/>
    </xf>
    <xf numFmtId="3" fontId="0" fillId="5" borderId="23" xfId="0" applyNumberFormat="1" applyFont="1" applyFill="1" applyBorder="1" applyAlignment="1">
      <alignment horizontal="center" vertical="center" wrapText="1"/>
    </xf>
    <xf numFmtId="0" fontId="14" fillId="2" borderId="35" xfId="0" applyNumberFormat="1" applyFont="1" applyFill="1" applyBorder="1" applyAlignment="1">
      <alignment horizontal="justify" vertical="center" wrapText="1"/>
    </xf>
    <xf numFmtId="0" fontId="14" fillId="2" borderId="35" xfId="0" applyNumberFormat="1" applyFont="1" applyFill="1" applyBorder="1" applyAlignment="1">
      <alignment horizontal="center" vertical="center" wrapText="1"/>
    </xf>
    <xf numFmtId="0" fontId="15" fillId="2" borderId="35" xfId="0" applyNumberFormat="1" applyFont="1" applyFill="1" applyBorder="1" applyAlignment="1">
      <alignment horizontal="justify" vertical="center"/>
    </xf>
    <xf numFmtId="0" fontId="14" fillId="0" borderId="35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14" fontId="14" fillId="0" borderId="35" xfId="0" applyNumberFormat="1" applyFont="1" applyFill="1" applyBorder="1" applyAlignment="1">
      <alignment horizontal="center" vertical="center" wrapText="1"/>
    </xf>
    <xf numFmtId="165" fontId="14" fillId="2" borderId="35" xfId="0" applyNumberFormat="1" applyFont="1" applyFill="1" applyBorder="1" applyAlignment="1">
      <alignment horizontal="center" vertical="center" wrapText="1"/>
    </xf>
    <xf numFmtId="167" fontId="14" fillId="2" borderId="35" xfId="0" applyNumberFormat="1" applyFont="1" applyFill="1" applyBorder="1" applyAlignment="1">
      <alignment horizontal="right" vertical="center" wrapText="1"/>
    </xf>
    <xf numFmtId="167" fontId="14" fillId="2" borderId="35" xfId="0" applyNumberFormat="1" applyFont="1" applyFill="1" applyBorder="1" applyAlignment="1">
      <alignment vertical="center" wrapText="1"/>
    </xf>
    <xf numFmtId="10" fontId="14" fillId="2" borderId="35" xfId="1" applyNumberFormat="1" applyFont="1" applyFill="1" applyBorder="1" applyAlignment="1">
      <alignment vertical="center" wrapText="1"/>
    </xf>
    <xf numFmtId="164" fontId="14" fillId="0" borderId="35" xfId="0" applyNumberFormat="1" applyFont="1" applyFill="1" applyBorder="1" applyAlignment="1">
      <alignment horizontal="justify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165" fontId="2" fillId="0" borderId="34" xfId="0" applyNumberFormat="1" applyFont="1" applyFill="1" applyBorder="1" applyAlignment="1">
      <alignment horizontal="center" vertical="center" wrapText="1"/>
    </xf>
    <xf numFmtId="165" fontId="2" fillId="0" borderId="35" xfId="0" applyNumberFormat="1" applyFont="1" applyFill="1" applyBorder="1" applyAlignment="1">
      <alignment horizontal="center" vertical="center" wrapText="1"/>
    </xf>
    <xf numFmtId="165" fontId="2" fillId="0" borderId="36" xfId="0" applyNumberFormat="1" applyFont="1" applyFill="1" applyBorder="1" applyAlignment="1">
      <alignment horizontal="center" vertical="center" wrapText="1"/>
    </xf>
    <xf numFmtId="165" fontId="14" fillId="0" borderId="35" xfId="0" applyNumberFormat="1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>
      <alignment horizontal="right" vertical="center" wrapText="1"/>
    </xf>
    <xf numFmtId="43" fontId="2" fillId="0" borderId="34" xfId="3" applyFont="1" applyFill="1" applyBorder="1" applyAlignment="1">
      <alignment horizontal="center" vertical="center" wrapText="1"/>
    </xf>
    <xf numFmtId="168" fontId="2" fillId="0" borderId="35" xfId="0" applyNumberFormat="1" applyFont="1" applyFill="1" applyBorder="1" applyAlignment="1">
      <alignment vertical="center" wrapText="1"/>
    </xf>
    <xf numFmtId="14" fontId="2" fillId="0" borderId="35" xfId="0" applyNumberFormat="1" applyFont="1" applyFill="1" applyBorder="1" applyAlignment="1">
      <alignment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8" fillId="2" borderId="35" xfId="0" applyNumberFormat="1" applyFont="1" applyFill="1" applyBorder="1" applyAlignment="1">
      <alignment horizontal="justify" vertical="center"/>
    </xf>
    <xf numFmtId="43" fontId="6" fillId="16" borderId="11" xfId="3" applyFont="1" applyFill="1" applyBorder="1" applyAlignment="1">
      <alignment vertical="center" wrapText="1"/>
    </xf>
    <xf numFmtId="0" fontId="16" fillId="2" borderId="35" xfId="0" applyNumberFormat="1" applyFont="1" applyFill="1" applyBorder="1" applyAlignment="1">
      <alignment horizontal="justify" vertical="center" wrapText="1"/>
    </xf>
    <xf numFmtId="0" fontId="16" fillId="2" borderId="35" xfId="0" applyNumberFormat="1" applyFont="1" applyFill="1" applyBorder="1" applyAlignment="1">
      <alignment horizontal="center" vertical="center" wrapText="1"/>
    </xf>
    <xf numFmtId="0" fontId="17" fillId="2" borderId="35" xfId="0" applyNumberFormat="1" applyFont="1" applyFill="1" applyBorder="1" applyAlignment="1">
      <alignment horizontal="justify" vertical="center"/>
    </xf>
    <xf numFmtId="0" fontId="16" fillId="3" borderId="35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6" fillId="0" borderId="35" xfId="0" applyNumberFormat="1" applyFont="1" applyFill="1" applyBorder="1" applyAlignment="1">
      <alignment horizontal="center" vertical="center" wrapText="1"/>
    </xf>
    <xf numFmtId="165" fontId="16" fillId="2" borderId="35" xfId="0" applyNumberFormat="1" applyFont="1" applyFill="1" applyBorder="1" applyAlignment="1">
      <alignment horizontal="center" vertical="center" wrapText="1"/>
    </xf>
    <xf numFmtId="14" fontId="16" fillId="0" borderId="35" xfId="0" applyNumberFormat="1" applyFont="1" applyFill="1" applyBorder="1" applyAlignment="1">
      <alignment horizontal="center" vertical="center" wrapText="1"/>
    </xf>
    <xf numFmtId="167" fontId="16" fillId="2" borderId="35" xfId="0" applyNumberFormat="1" applyFont="1" applyFill="1" applyBorder="1" applyAlignment="1">
      <alignment horizontal="right" vertical="center" wrapText="1"/>
    </xf>
    <xf numFmtId="3" fontId="16" fillId="0" borderId="35" xfId="0" applyNumberFormat="1" applyFont="1" applyFill="1" applyBorder="1" applyAlignment="1">
      <alignment horizontal="right" vertical="center" wrapText="1"/>
    </xf>
    <xf numFmtId="0" fontId="16" fillId="0" borderId="35" xfId="0" applyNumberFormat="1" applyFont="1" applyFill="1" applyBorder="1" applyAlignment="1">
      <alignment horizontal="right" vertical="center" wrapText="1"/>
    </xf>
    <xf numFmtId="167" fontId="16" fillId="0" borderId="35" xfId="3" applyNumberFormat="1" applyFont="1" applyFill="1" applyBorder="1" applyAlignment="1">
      <alignment horizontal="center" vertical="center" wrapText="1"/>
    </xf>
    <xf numFmtId="167" fontId="16" fillId="2" borderId="35" xfId="0" applyNumberFormat="1" applyFont="1" applyFill="1" applyBorder="1" applyAlignment="1">
      <alignment vertical="center" wrapText="1"/>
    </xf>
    <xf numFmtId="10" fontId="16" fillId="2" borderId="35" xfId="1" applyNumberFormat="1" applyFont="1" applyFill="1" applyBorder="1" applyAlignment="1">
      <alignment vertical="center" wrapText="1"/>
    </xf>
    <xf numFmtId="167" fontId="16" fillId="0" borderId="35" xfId="0" applyNumberFormat="1" applyFont="1" applyFill="1" applyBorder="1" applyAlignment="1">
      <alignment horizontal="center" vertical="center" wrapText="1"/>
    </xf>
    <xf numFmtId="167" fontId="16" fillId="0" borderId="35" xfId="0" applyNumberFormat="1" applyFont="1" applyFill="1" applyBorder="1" applyAlignment="1">
      <alignment horizontal="center" vertical="center"/>
    </xf>
    <xf numFmtId="164" fontId="18" fillId="0" borderId="35" xfId="0" applyNumberFormat="1" applyFont="1" applyFill="1" applyBorder="1" applyAlignment="1">
      <alignment horizontal="center" vertical="center"/>
    </xf>
    <xf numFmtId="164" fontId="16" fillId="0" borderId="35" xfId="0" applyNumberFormat="1" applyFont="1" applyFill="1" applyBorder="1" applyAlignment="1">
      <alignment horizontal="justify" vertical="center" wrapText="1"/>
    </xf>
    <xf numFmtId="165" fontId="16" fillId="0" borderId="35" xfId="0" applyNumberFormat="1" applyFont="1" applyFill="1" applyBorder="1" applyAlignment="1">
      <alignment horizontal="center" vertical="center" wrapText="1"/>
    </xf>
    <xf numFmtId="2" fontId="16" fillId="0" borderId="35" xfId="0" applyNumberFormat="1" applyFont="1" applyFill="1" applyBorder="1" applyAlignment="1">
      <alignment horizontal="center" vertical="center" wrapText="1"/>
    </xf>
    <xf numFmtId="164" fontId="16" fillId="0" borderId="35" xfId="0" applyNumberFormat="1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 horizontal="right" vertical="center" wrapText="1"/>
    </xf>
    <xf numFmtId="167" fontId="2" fillId="0" borderId="35" xfId="0" applyNumberFormat="1" applyFont="1" applyFill="1" applyBorder="1" applyAlignment="1">
      <alignment horizontal="center" vertical="center" wrapText="1"/>
    </xf>
    <xf numFmtId="167" fontId="2" fillId="0" borderId="35" xfId="0" applyNumberFormat="1" applyFont="1" applyFill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7" fontId="13" fillId="16" borderId="40" xfId="0" applyNumberFormat="1" applyFont="1" applyFill="1" applyBorder="1" applyAlignment="1">
      <alignment horizontal="center" vertical="center" wrapText="1"/>
    </xf>
    <xf numFmtId="0" fontId="2" fillId="16" borderId="54" xfId="0" applyNumberFormat="1" applyFont="1" applyFill="1" applyBorder="1" applyAlignment="1">
      <alignment vertical="center" wrapText="1"/>
    </xf>
    <xf numFmtId="0" fontId="2" fillId="16" borderId="118" xfId="0" applyNumberFormat="1" applyFont="1" applyFill="1" applyBorder="1" applyAlignment="1">
      <alignment vertical="center" wrapText="1"/>
    </xf>
    <xf numFmtId="3" fontId="2" fillId="0" borderId="35" xfId="0" applyNumberFormat="1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0" fontId="2" fillId="16" borderId="119" xfId="0" applyNumberFormat="1" applyFont="1" applyFill="1" applyBorder="1" applyAlignment="1">
      <alignment vertical="center" wrapText="1"/>
    </xf>
    <xf numFmtId="1" fontId="16" fillId="0" borderId="35" xfId="0" applyNumberFormat="1" applyFont="1" applyFill="1" applyBorder="1" applyAlignment="1">
      <alignment horizontal="right" vertical="center" wrapText="1"/>
    </xf>
    <xf numFmtId="0" fontId="6" fillId="16" borderId="43" xfId="0" applyFont="1" applyFill="1" applyBorder="1" applyAlignment="1">
      <alignment horizontal="left" vertical="top" wrapText="1"/>
    </xf>
    <xf numFmtId="0" fontId="6" fillId="16" borderId="43" xfId="0" applyFont="1" applyFill="1" applyBorder="1" applyAlignment="1">
      <alignment horizontal="right" vertical="center" wrapText="1"/>
    </xf>
    <xf numFmtId="17" fontId="6" fillId="16" borderId="33" xfId="0" applyNumberFormat="1" applyFont="1" applyFill="1" applyBorder="1" applyAlignment="1">
      <alignment horizontal="left" vertical="center" wrapText="1"/>
    </xf>
    <xf numFmtId="4" fontId="6" fillId="16" borderId="43" xfId="0" applyNumberFormat="1" applyFont="1" applyFill="1" applyBorder="1" applyAlignment="1">
      <alignment horizontal="center" vertical="center" wrapText="1"/>
    </xf>
    <xf numFmtId="17" fontId="6" fillId="16" borderId="37" xfId="0" applyNumberFormat="1" applyFont="1" applyFill="1" applyBorder="1" applyAlignment="1">
      <alignment horizontal="left" vertical="center" wrapText="1"/>
    </xf>
    <xf numFmtId="0" fontId="6" fillId="16" borderId="43" xfId="0" applyNumberFormat="1" applyFont="1" applyFill="1" applyBorder="1" applyAlignment="1">
      <alignment horizontal="center" vertical="center" wrapText="1"/>
    </xf>
    <xf numFmtId="0" fontId="13" fillId="16" borderId="43" xfId="0" applyFont="1" applyFill="1" applyBorder="1" applyAlignment="1">
      <alignment horizontal="center" vertical="center" wrapText="1"/>
    </xf>
    <xf numFmtId="165" fontId="13" fillId="16" borderId="43" xfId="0" applyNumberFormat="1" applyFont="1" applyFill="1" applyBorder="1" applyAlignment="1">
      <alignment horizontal="right" vertical="center" wrapText="1"/>
    </xf>
    <xf numFmtId="165" fontId="13" fillId="16" borderId="33" xfId="0" applyNumberFormat="1" applyFont="1" applyFill="1" applyBorder="1" applyAlignment="1">
      <alignment horizontal="right" vertical="center" wrapText="1"/>
    </xf>
    <xf numFmtId="0" fontId="6" fillId="16" borderId="43" xfId="0" applyFont="1" applyFill="1" applyBorder="1" applyAlignment="1">
      <alignment horizontal="center" vertical="center" wrapText="1"/>
    </xf>
    <xf numFmtId="0" fontId="6" fillId="16" borderId="33" xfId="0" applyFont="1" applyFill="1" applyBorder="1" applyAlignment="1">
      <alignment vertical="center" wrapText="1"/>
    </xf>
    <xf numFmtId="0" fontId="6" fillId="16" borderId="43" xfId="0" applyFont="1" applyFill="1" applyBorder="1" applyAlignment="1">
      <alignment horizontal="left" vertical="center" wrapText="1"/>
    </xf>
    <xf numFmtId="4" fontId="6" fillId="16" borderId="43" xfId="0" applyNumberFormat="1" applyFont="1" applyFill="1" applyBorder="1" applyAlignment="1">
      <alignment horizontal="right" vertical="center" wrapText="1"/>
    </xf>
    <xf numFmtId="0" fontId="2" fillId="16" borderId="52" xfId="0" applyNumberFormat="1" applyFont="1" applyFill="1" applyBorder="1" applyAlignment="1">
      <alignment vertical="center" wrapText="1"/>
    </xf>
    <xf numFmtId="0" fontId="2" fillId="16" borderId="43" xfId="0" applyNumberFormat="1" applyFont="1" applyFill="1" applyBorder="1" applyAlignment="1">
      <alignment vertical="center" wrapText="1"/>
    </xf>
    <xf numFmtId="0" fontId="2" fillId="16" borderId="13" xfId="0" applyFont="1" applyFill="1" applyBorder="1" applyAlignment="1">
      <alignment horizontal="center" vertical="center" wrapText="1"/>
    </xf>
    <xf numFmtId="0" fontId="2" fillId="16" borderId="9" xfId="0" applyFont="1" applyFill="1" applyBorder="1" applyAlignment="1">
      <alignment horizontal="center" vertical="center" wrapText="1"/>
    </xf>
    <xf numFmtId="0" fontId="2" fillId="16" borderId="102" xfId="0" applyFont="1" applyFill="1" applyBorder="1" applyAlignment="1">
      <alignment horizontal="center" vertical="center" wrapText="1"/>
    </xf>
    <xf numFmtId="0" fontId="2" fillId="16" borderId="4" xfId="0" applyFont="1" applyFill="1" applyBorder="1" applyAlignment="1">
      <alignment horizontal="center" vertical="center" wrapText="1"/>
    </xf>
    <xf numFmtId="0" fontId="2" fillId="16" borderId="5" xfId="0" applyFont="1" applyFill="1" applyBorder="1" applyAlignment="1">
      <alignment horizontal="center" vertical="center" wrapText="1"/>
    </xf>
    <xf numFmtId="0" fontId="2" fillId="16" borderId="106" xfId="0" applyFont="1" applyFill="1" applyBorder="1" applyAlignment="1">
      <alignment horizontal="center" vertical="center" wrapText="1"/>
    </xf>
    <xf numFmtId="0" fontId="2" fillId="16" borderId="90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 vertical="center" wrapText="1"/>
    </xf>
    <xf numFmtId="0" fontId="2" fillId="16" borderId="15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 vertical="center" wrapText="1"/>
    </xf>
    <xf numFmtId="0" fontId="2" fillId="16" borderId="54" xfId="0" applyFont="1" applyFill="1" applyBorder="1" applyAlignment="1">
      <alignment horizontal="center" vertical="center" wrapText="1"/>
    </xf>
    <xf numFmtId="0" fontId="2" fillId="16" borderId="77" xfId="0" applyFont="1" applyFill="1" applyBorder="1" applyAlignment="1">
      <alignment horizontal="center" vertical="center" wrapText="1"/>
    </xf>
    <xf numFmtId="0" fontId="2" fillId="16" borderId="55" xfId="0" applyFont="1" applyFill="1" applyBorder="1" applyAlignment="1">
      <alignment horizontal="center" vertical="center" wrapText="1"/>
    </xf>
    <xf numFmtId="0" fontId="2" fillId="16" borderId="101" xfId="0" applyFont="1" applyFill="1" applyBorder="1" applyAlignment="1">
      <alignment horizontal="center" vertical="center" wrapText="1"/>
    </xf>
    <xf numFmtId="0" fontId="2" fillId="16" borderId="103" xfId="0" applyFont="1" applyFill="1" applyBorder="1" applyAlignment="1">
      <alignment horizontal="center" vertical="center" wrapText="1"/>
    </xf>
    <xf numFmtId="0" fontId="2" fillId="16" borderId="104" xfId="0" applyFont="1" applyFill="1" applyBorder="1" applyAlignment="1">
      <alignment horizontal="center" vertical="center" wrapText="1"/>
    </xf>
    <xf numFmtId="0" fontId="2" fillId="16" borderId="105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0" fontId="1" fillId="16" borderId="0" xfId="0" applyFont="1" applyFill="1" applyAlignment="1">
      <alignment horizontal="center" vertical="center" wrapText="1"/>
    </xf>
    <xf numFmtId="0" fontId="2" fillId="16" borderId="107" xfId="0" applyFont="1" applyFill="1" applyBorder="1" applyAlignment="1">
      <alignment horizontal="center" vertical="center" wrapText="1"/>
    </xf>
    <xf numFmtId="0" fontId="2" fillId="16" borderId="108" xfId="0" applyFont="1" applyFill="1" applyBorder="1" applyAlignment="1">
      <alignment horizontal="center" vertical="center" wrapText="1"/>
    </xf>
    <xf numFmtId="0" fontId="2" fillId="16" borderId="17" xfId="0" applyFont="1" applyFill="1" applyBorder="1" applyAlignment="1">
      <alignment horizontal="center" vertical="center" wrapText="1"/>
    </xf>
    <xf numFmtId="0" fontId="2" fillId="16" borderId="18" xfId="0" applyFont="1" applyFill="1" applyBorder="1" applyAlignment="1">
      <alignment horizontal="center" vertical="center" wrapText="1"/>
    </xf>
    <xf numFmtId="0" fontId="2" fillId="16" borderId="21" xfId="0" applyFont="1" applyFill="1" applyBorder="1" applyAlignment="1">
      <alignment horizontal="center" vertical="center" wrapText="1"/>
    </xf>
    <xf numFmtId="0" fontId="2" fillId="16" borderId="22" xfId="0" applyFont="1" applyFill="1" applyBorder="1" applyAlignment="1">
      <alignment horizontal="center" vertical="center" wrapText="1"/>
    </xf>
    <xf numFmtId="0" fontId="2" fillId="16" borderId="19" xfId="0" applyFont="1" applyFill="1" applyBorder="1" applyAlignment="1">
      <alignment horizontal="center" vertical="center" wrapText="1"/>
    </xf>
    <xf numFmtId="0" fontId="2" fillId="16" borderId="2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11" borderId="70" xfId="0" applyFont="1" applyFill="1" applyBorder="1" applyAlignment="1">
      <alignment horizontal="center" vertical="center" wrapText="1"/>
    </xf>
    <xf numFmtId="0" fontId="7" fillId="11" borderId="90" xfId="0" applyFont="1" applyFill="1" applyBorder="1" applyAlignment="1">
      <alignment horizontal="center" vertical="center" wrapText="1"/>
    </xf>
    <xf numFmtId="0" fontId="7" fillId="11" borderId="88" xfId="0" applyFont="1" applyFill="1" applyBorder="1" applyAlignment="1">
      <alignment horizontal="center" vertical="center" wrapText="1"/>
    </xf>
    <xf numFmtId="0" fontId="7" fillId="11" borderId="87" xfId="0" applyFont="1" applyFill="1" applyBorder="1" applyAlignment="1">
      <alignment horizontal="center" vertical="center" wrapText="1"/>
    </xf>
    <xf numFmtId="0" fontId="7" fillId="11" borderId="32" xfId="0" applyFont="1" applyFill="1" applyBorder="1" applyAlignment="1">
      <alignment horizontal="center" vertical="center" wrapText="1"/>
    </xf>
    <xf numFmtId="0" fontId="7" fillId="11" borderId="89" xfId="0" applyFont="1" applyFill="1" applyBorder="1" applyAlignment="1">
      <alignment horizontal="center" vertical="center" wrapText="1"/>
    </xf>
    <xf numFmtId="0" fontId="7" fillId="2" borderId="66" xfId="0" applyNumberFormat="1" applyFont="1" applyFill="1" applyBorder="1" applyAlignment="1">
      <alignment horizontal="center" vertical="center" wrapText="1"/>
    </xf>
    <xf numFmtId="0" fontId="7" fillId="2" borderId="91" xfId="0" applyNumberFormat="1" applyFont="1" applyFill="1" applyBorder="1" applyAlignment="1">
      <alignment horizontal="center" vertical="center" wrapText="1"/>
    </xf>
    <xf numFmtId="49" fontId="7" fillId="2" borderId="43" xfId="0" applyNumberFormat="1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7" fillId="9" borderId="90" xfId="0" applyFont="1" applyFill="1" applyBorder="1" applyAlignment="1">
      <alignment horizontal="center" vertical="center" wrapText="1"/>
    </xf>
    <xf numFmtId="0" fontId="7" fillId="9" borderId="88" xfId="0" applyFont="1" applyFill="1" applyBorder="1" applyAlignment="1">
      <alignment horizontal="center" vertical="center" wrapText="1"/>
    </xf>
    <xf numFmtId="0" fontId="7" fillId="9" borderId="87" xfId="0" applyFont="1" applyFill="1" applyBorder="1" applyAlignment="1">
      <alignment horizontal="center" vertical="center" wrapText="1"/>
    </xf>
    <xf numFmtId="0" fontId="7" fillId="9" borderId="32" xfId="0" applyFont="1" applyFill="1" applyBorder="1" applyAlignment="1">
      <alignment horizontal="center" vertical="center" wrapText="1"/>
    </xf>
    <xf numFmtId="0" fontId="7" fillId="9" borderId="89" xfId="0" applyFont="1" applyFill="1" applyBorder="1" applyAlignment="1">
      <alignment horizontal="center" vertical="center" wrapText="1"/>
    </xf>
    <xf numFmtId="0" fontId="7" fillId="3" borderId="70" xfId="0" applyFont="1" applyFill="1" applyBorder="1" applyAlignment="1">
      <alignment horizontal="center" vertical="center" wrapText="1"/>
    </xf>
    <xf numFmtId="0" fontId="7" fillId="3" borderId="90" xfId="0" applyFont="1" applyFill="1" applyBorder="1" applyAlignment="1">
      <alignment horizontal="center" vertical="center" wrapText="1"/>
    </xf>
    <xf numFmtId="0" fontId="7" fillId="3" borderId="88" xfId="0" applyFont="1" applyFill="1" applyBorder="1" applyAlignment="1">
      <alignment horizontal="center" vertical="center" wrapText="1"/>
    </xf>
    <xf numFmtId="0" fontId="7" fillId="3" borderId="87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89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7" borderId="45" xfId="0" applyFont="1" applyFill="1" applyBorder="1" applyAlignment="1">
      <alignment horizontal="center" vertical="center" wrapText="1"/>
    </xf>
    <xf numFmtId="0" fontId="7" fillId="7" borderId="40" xfId="0" applyFont="1" applyFill="1" applyBorder="1" applyAlignment="1">
      <alignment horizontal="center" vertical="center" wrapText="1"/>
    </xf>
    <xf numFmtId="0" fontId="7" fillId="10" borderId="70" xfId="0" applyFont="1" applyFill="1" applyBorder="1" applyAlignment="1">
      <alignment horizontal="center" vertical="center" wrapText="1"/>
    </xf>
    <xf numFmtId="0" fontId="7" fillId="10" borderId="90" xfId="0" applyFont="1" applyFill="1" applyBorder="1" applyAlignment="1">
      <alignment horizontal="center" vertical="center" wrapText="1"/>
    </xf>
    <xf numFmtId="0" fontId="7" fillId="10" borderId="88" xfId="0" applyFont="1" applyFill="1" applyBorder="1" applyAlignment="1">
      <alignment horizontal="center" vertical="center" wrapText="1"/>
    </xf>
    <xf numFmtId="0" fontId="7" fillId="10" borderId="87" xfId="0" applyFont="1" applyFill="1" applyBorder="1" applyAlignment="1">
      <alignment horizontal="center" vertical="center" wrapText="1"/>
    </xf>
    <xf numFmtId="0" fontId="7" fillId="10" borderId="32" xfId="0" applyFont="1" applyFill="1" applyBorder="1" applyAlignment="1">
      <alignment horizontal="center" vertical="center" wrapText="1"/>
    </xf>
    <xf numFmtId="0" fontId="7" fillId="10" borderId="8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2" borderId="91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7" fillId="2" borderId="67" xfId="0" applyFont="1" applyFill="1" applyBorder="1" applyAlignment="1">
      <alignment horizontal="center" vertical="center" wrapText="1"/>
    </xf>
    <xf numFmtId="0" fontId="7" fillId="11" borderId="45" xfId="0" applyFont="1" applyFill="1" applyBorder="1" applyAlignment="1">
      <alignment horizontal="center" vertical="center" wrapText="1"/>
    </xf>
    <xf numFmtId="0" fontId="7" fillId="11" borderId="33" xfId="0" applyFont="1" applyFill="1" applyBorder="1" applyAlignment="1">
      <alignment horizontal="center" vertical="center" wrapText="1"/>
    </xf>
    <xf numFmtId="0" fontId="7" fillId="11" borderId="40" xfId="0" applyFont="1" applyFill="1" applyBorder="1" applyAlignment="1">
      <alignment horizontal="center" vertical="center" wrapText="1"/>
    </xf>
    <xf numFmtId="0" fontId="7" fillId="2" borderId="39" xfId="0" applyNumberFormat="1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9" borderId="45" xfId="0" applyFont="1" applyFill="1" applyBorder="1" applyAlignment="1">
      <alignment horizontal="center" vertical="center" wrapText="1"/>
    </xf>
    <xf numFmtId="0" fontId="7" fillId="9" borderId="33" xfId="0" applyFont="1" applyFill="1" applyBorder="1" applyAlignment="1">
      <alignment horizontal="center" vertical="center" wrapText="1"/>
    </xf>
    <xf numFmtId="0" fontId="7" fillId="9" borderId="40" xfId="0" applyFont="1" applyFill="1" applyBorder="1" applyAlignment="1">
      <alignment horizontal="center" vertical="center" wrapText="1"/>
    </xf>
    <xf numFmtId="0" fontId="7" fillId="8" borderId="43" xfId="0" applyFont="1" applyFill="1" applyBorder="1" applyAlignment="1">
      <alignment horizontal="center" vertical="center"/>
    </xf>
    <xf numFmtId="0" fontId="7" fillId="8" borderId="43" xfId="0" applyFont="1" applyFill="1" applyBorder="1" applyAlignment="1">
      <alignment horizontal="center" vertical="center" wrapText="1"/>
    </xf>
    <xf numFmtId="0" fontId="7" fillId="8" borderId="91" xfId="0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10" borderId="45" xfId="0" applyFont="1" applyFill="1" applyBorder="1" applyAlignment="1">
      <alignment horizontal="center" vertical="center" wrapText="1"/>
    </xf>
    <xf numFmtId="0" fontId="7" fillId="10" borderId="33" xfId="0" applyFont="1" applyFill="1" applyBorder="1" applyAlignment="1">
      <alignment horizontal="center" vertical="center" wrapText="1"/>
    </xf>
    <xf numFmtId="0" fontId="7" fillId="10" borderId="40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7" fillId="8" borderId="66" xfId="0" applyFont="1" applyFill="1" applyBorder="1" applyAlignment="1">
      <alignment horizontal="center" vertical="center" textRotation="90"/>
    </xf>
    <xf numFmtId="0" fontId="7" fillId="8" borderId="67" xfId="0" applyFont="1" applyFill="1" applyBorder="1" applyAlignment="1">
      <alignment horizontal="center" vertical="center" textRotation="90"/>
    </xf>
    <xf numFmtId="0" fontId="7" fillId="8" borderId="29" xfId="0" applyFont="1" applyFill="1" applyBorder="1" applyAlignment="1">
      <alignment horizontal="center" vertical="center" textRotation="90"/>
    </xf>
    <xf numFmtId="0" fontId="7" fillId="8" borderId="28" xfId="0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68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Процентный" xfId="1" builtinId="5"/>
    <cellStyle name="Финансовый" xfId="3" builtinId="3"/>
  </cellStyles>
  <dxfs count="26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FF0000"/>
        </patternFill>
      </fill>
    </dxf>
    <dxf>
      <font>
        <color rgb="FF9C6500"/>
      </font>
      <fill>
        <patternFill>
          <bgColor theme="2" tint="-9.9948118533890809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#,##0.00_р_."/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_р_.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7" formatCode="#\ ###\ ###\ ###\ ##0.00_р_.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7" formatCode="#\ ###\ ###\ ###\ ##0.00_р_.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7" formatCode="#\ ###\ ###\ ###\ ##0.00_р_.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4" formatCode="0.00%"/>
      <fill>
        <patternFill patternType="solid">
          <fgColor indexed="64"/>
          <bgColor theme="0" tint="-9.9978637043366805E-2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7" formatCode="#\ ###\ ###\ ###\ ##0.00_р_."/>
      <fill>
        <patternFill patternType="solid">
          <fgColor indexed="64"/>
          <bgColor theme="0" tint="-9.9978637043366805E-2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7" formatCode="#\ ###\ ###\ ###\ ##0.00_р_.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#,##0.00_р_.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#,##0.00_р_.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7" formatCode="#\ ###\ ###\ ###\ ##0.00_р_.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7" formatCode="#\ ###\ ###\ ###\ ##0.00_р_."/>
      <fill>
        <patternFill patternType="solid">
          <fgColor indexed="64"/>
          <bgColor theme="0" tint="-9.9978637043366805E-2"/>
        </patternFill>
      </fill>
      <alignment horizontal="right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[$-419]mmmm\ yyyy;@"/>
      <fill>
        <patternFill patternType="solid">
          <fgColor indexed="64"/>
          <bgColor theme="0" tint="-9.9978637043366805E-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[$-419]mmmm\ yy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[$-419]mmmm\ yyyy;@"/>
      <fill>
        <patternFill patternType="solid">
          <fgColor indexed="64"/>
          <bgColor theme="0" tint="-9.9978637043366805E-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[$-419]mmmm\ yy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0" tint="-9.9978637043366805E-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solid">
          <fgColor indexed="64"/>
          <bgColor theme="0" tint="-9.9978637043366805E-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 tint="-9.9978637043366805E-2"/>
        </patternFill>
      </fill>
      <alignment horizontal="justify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solid">
          <fgColor indexed="64"/>
          <bgColor theme="0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solid">
          <fgColor indexed="64"/>
          <bgColor theme="0" tint="-9.9978637043366805E-2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solid">
          <fgColor indexed="64"/>
          <bgColor theme="0" tint="-9.9978637043366805E-2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 style="medium">
          <color rgb="FF000000"/>
        </vertical>
        <horizontal style="thin">
          <color rgb="FF000000"/>
        </horizontal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rgb="FF9EF8A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55;&#1047;%20&#1086;&#1082;%20&#1074;&#1072;&#1088;&#1080;&#1072;&#1085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83-lpolyakova/Desktop/&#1056;&#1055;&#1047;%20&#1080;%20&#1055;&#1047;%20&#1088;&#1072;&#1079;&#1084;&#1077;&#1097;&#1077;&#1085;&#1099;/&#1050;&#1086;&#1088;&#1088;&#1077;&#1082;&#1090;&#1080;&#1088;&#1086;&#1074;&#1082;&#1072;%20&#1072;&#1091;&#1076;&#1080;&#1090;/&#1056;&#1055;&#1047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ПЗ"/>
      <sheetName val="РПЦЗ"/>
      <sheetName val="ПП"/>
      <sheetName val="Отчет РПЗ(ПЗ)_ПЗИП"/>
      <sheetName val="Отчет о ПП"/>
      <sheetName val="Сведения о ЗД"/>
      <sheetName val="Справочно"/>
      <sheetName val="Коды заказчик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ПЗ"/>
      <sheetName val="РПЦЗ"/>
      <sheetName val="ПП"/>
      <sheetName val="Отчет РПЗ(ПЗ)_ПЗИП"/>
      <sheetName val="Отчет о ПП"/>
      <sheetName val="Сведения о ЗД"/>
      <sheetName val="Справочно"/>
      <sheetName val="Коды заказчиков"/>
    </sheetNames>
    <sheetDataSet>
      <sheetData sheetId="0">
        <row r="153">
          <cell r="O153">
            <v>42370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ables/table1.xml><?xml version="1.0" encoding="utf-8"?>
<table xmlns="http://schemas.openxmlformats.org/spreadsheetml/2006/main" id="5" name="Таблица5" displayName="Таблица5" ref="A16:AK275" totalsRowShown="0" headerRowDxfId="49" dataDxfId="48" tableBorderDxfId="47">
  <autoFilter ref="A16:AK275"/>
  <tableColumns count="37">
    <tableColumn id="1" name="1" dataDxfId="46">
      <calculatedColumnFormula>РПЗ!A16</calculatedColumnFormula>
    </tableColumn>
    <tableColumn id="2" name="2" dataDxfId="45">
      <calculatedColumnFormula>РПЗ!$D16</calculatedColumnFormula>
    </tableColumn>
    <tableColumn id="8" name="3" dataDxfId="44">
      <calculatedColumnFormula>РПЗ!$AA16</calculatedColumnFormula>
    </tableColumn>
    <tableColumn id="7" name="4" dataDxfId="43">
      <calculatedColumnFormula>РПЗ!$AB16</calculatedColumnFormula>
    </tableColumn>
    <tableColumn id="27" name="5" dataDxfId="42"/>
    <tableColumn id="3" name="6" dataDxfId="41">
      <calculatedColumnFormula>РПЗ!Q16</calculatedColumnFormula>
    </tableColumn>
    <tableColumn id="25" name="7" dataDxfId="40"/>
    <tableColumn id="4" name="8" dataDxfId="39">
      <calculatedColumnFormula>РПЗ!W16</calculatedColumnFormula>
    </tableColumn>
    <tableColumn id="9" name="9" dataDxfId="38"/>
    <tableColumn id="10" name="10" dataDxfId="37">
      <calculatedColumnFormula>РПЗ!O16</calculatedColumnFormula>
    </tableColumn>
    <tableColumn id="11" name="11" dataDxfId="36"/>
    <tableColumn id="22" name="12" dataDxfId="35"/>
    <tableColumn id="12" name="13" dataDxfId="34"/>
    <tableColumn id="13" name="14" dataDxfId="33"/>
    <tableColumn id="14" name="15" dataDxfId="32"/>
    <tableColumn id="15" name="16" dataDxfId="31"/>
    <tableColumn id="28" name="17" dataDxfId="30"/>
    <tableColumn id="16" name="18" dataDxfId="29">
      <calculatedColumnFormula>РПЗ!P16</calculatedColumnFormula>
    </tableColumn>
    <tableColumn id="17" name="19" dataDxfId="28"/>
    <tableColumn id="18" name="20" dataDxfId="27">
      <calculatedColumnFormula>РПЗ!L16</calculatedColumnFormula>
    </tableColumn>
    <tableColumn id="34" name="21" dataDxfId="26"/>
    <tableColumn id="35" name="22" dataDxfId="25"/>
    <tableColumn id="29" name="23" dataDxfId="24"/>
    <tableColumn id="38" name="24" dataDxfId="23"/>
    <tableColumn id="20" name="25" dataDxfId="22"/>
    <tableColumn id="21" name="26" dataDxfId="21"/>
    <tableColumn id="37" name="27" dataDxfId="20"/>
    <tableColumn id="39" name="28" dataDxfId="19"/>
    <tableColumn id="6" name="29" dataDxfId="18"/>
    <tableColumn id="36" name="30" dataDxfId="17"/>
    <tableColumn id="33" name="31" dataDxfId="16">
      <calculatedColumnFormula>Таблица5[[#This Row],[20]]-Таблица5[[#This Row],[30]]</calculatedColumnFormula>
    </tableColumn>
    <tableColumn id="31" name="32" dataDxfId="15" dataCellStyle="Процентный">
      <calculatedColumnFormula>(1-Таблица5[[#This Row],[25]]/Таблица5[[#This Row],[20]])</calculatedColumnFormula>
    </tableColumn>
    <tableColumn id="30" name="33" dataDxfId="14"/>
    <tableColumn id="32" name="34" dataDxfId="13"/>
    <tableColumn id="26" name="35" dataDxfId="12"/>
    <tableColumn id="40" name="36" dataDxfId="11"/>
    <tableColumn id="24" name="37" dataDxfId="1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zp.su/" TargetMode="External"/><Relationship Id="rId2" Type="http://schemas.openxmlformats.org/officeDocument/2006/relationships/hyperlink" Target="http://www.rzp.su/" TargetMode="External"/><Relationship Id="rId1" Type="http://schemas.openxmlformats.org/officeDocument/2006/relationships/hyperlink" Target="http://www.rzp.su/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AC284"/>
  <sheetViews>
    <sheetView tabSelected="1" zoomScale="70" zoomScaleNormal="70" workbookViewId="0">
      <pane ySplit="15" topLeftCell="A106" activePane="bottomLeft" state="frozen"/>
      <selection pane="bottomLeft" activeCell="D107" sqref="D107"/>
    </sheetView>
  </sheetViews>
  <sheetFormatPr defaultRowHeight="15" x14ac:dyDescent="0.25"/>
  <cols>
    <col min="1" max="1" width="18.5703125" style="524" customWidth="1"/>
    <col min="2" max="3" width="11.42578125" style="524" customWidth="1"/>
    <col min="4" max="4" width="26" style="524" customWidth="1"/>
    <col min="5" max="5" width="21.140625" style="524" customWidth="1"/>
    <col min="6" max="6" width="11.42578125" style="524" customWidth="1"/>
    <col min="7" max="7" width="13.7109375" style="524" customWidth="1"/>
    <col min="8" max="8" width="14.85546875" style="524" customWidth="1"/>
    <col min="9" max="9" width="18.5703125" style="524" customWidth="1"/>
    <col min="10" max="10" width="13.5703125" style="524" customWidth="1"/>
    <col min="11" max="11" width="20" style="524" customWidth="1"/>
    <col min="12" max="12" width="23.140625" style="524" customWidth="1"/>
    <col min="13" max="13" width="20.7109375" style="524" customWidth="1"/>
    <col min="14" max="14" width="16" style="524" customWidth="1"/>
    <col min="15" max="15" width="22" style="524" customWidth="1"/>
    <col min="16" max="16" width="14.42578125" style="524" customWidth="1"/>
    <col min="17" max="18" width="12.42578125" style="524" customWidth="1"/>
    <col min="19" max="19" width="13.85546875" style="524" customWidth="1"/>
    <col min="20" max="21" width="21.7109375" style="524" customWidth="1"/>
    <col min="22" max="22" width="12.42578125" style="524" customWidth="1"/>
    <col min="23" max="24" width="14.7109375" style="524" customWidth="1"/>
    <col min="25" max="26" width="13.85546875" style="524" customWidth="1"/>
    <col min="27" max="27" width="25.140625" style="524" customWidth="1"/>
    <col min="28" max="28" width="32.7109375" style="524" bestFit="1" customWidth="1"/>
    <col min="29" max="29" width="17.7109375" style="524" customWidth="1"/>
    <col min="30" max="16384" width="9.140625" style="524"/>
  </cols>
  <sheetData>
    <row r="2" spans="1:29" ht="15" customHeight="1" x14ac:dyDescent="0.25">
      <c r="A2" s="522"/>
      <c r="B2" s="695" t="s">
        <v>0</v>
      </c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522"/>
      <c r="T2" s="523"/>
      <c r="U2" s="523"/>
      <c r="V2" s="522"/>
      <c r="W2" s="522"/>
      <c r="X2" s="522"/>
      <c r="Y2" s="522"/>
      <c r="Z2" s="522"/>
      <c r="AA2" s="522"/>
      <c r="AB2" s="522"/>
      <c r="AC2" s="522"/>
    </row>
    <row r="3" spans="1:29" ht="15.75" customHeight="1" thickBot="1" x14ac:dyDescent="0.3">
      <c r="A3" s="522"/>
      <c r="B3" s="695" t="s">
        <v>1636</v>
      </c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  <c r="R3" s="695"/>
      <c r="S3" s="522"/>
      <c r="T3" s="523"/>
      <c r="U3" s="523"/>
      <c r="V3" s="522"/>
      <c r="W3" s="522"/>
      <c r="X3" s="522"/>
      <c r="Y3" s="522"/>
      <c r="Z3" s="522"/>
      <c r="AA3" s="522"/>
      <c r="AB3" s="522"/>
      <c r="AC3" s="522"/>
    </row>
    <row r="4" spans="1:29" ht="27.75" customHeight="1" x14ac:dyDescent="0.25">
      <c r="A4" s="525" t="s">
        <v>2</v>
      </c>
      <c r="B4" s="698" t="s">
        <v>1632</v>
      </c>
      <c r="C4" s="699"/>
    </row>
    <row r="5" spans="1:29" ht="38.25" x14ac:dyDescent="0.25">
      <c r="A5" s="526" t="s">
        <v>3</v>
      </c>
      <c r="B5" s="702" t="s">
        <v>1633</v>
      </c>
      <c r="C5" s="703"/>
    </row>
    <row r="6" spans="1:29" ht="15" customHeight="1" x14ac:dyDescent="0.25">
      <c r="A6" s="526" t="s">
        <v>4</v>
      </c>
      <c r="B6" s="702" t="s">
        <v>1634</v>
      </c>
      <c r="C6" s="703"/>
    </row>
    <row r="7" spans="1:29" ht="25.5" x14ac:dyDescent="0.25">
      <c r="A7" s="526" t="s">
        <v>5</v>
      </c>
      <c r="B7" s="702" t="s">
        <v>1635</v>
      </c>
      <c r="C7" s="703"/>
    </row>
    <row r="8" spans="1:29" x14ac:dyDescent="0.25">
      <c r="A8" s="526" t="s">
        <v>6</v>
      </c>
      <c r="B8" s="702">
        <v>7610062970</v>
      </c>
      <c r="C8" s="703"/>
      <c r="O8" s="586"/>
    </row>
    <row r="9" spans="1:29" x14ac:dyDescent="0.25">
      <c r="A9" s="526" t="s">
        <v>7</v>
      </c>
      <c r="B9" s="702">
        <v>761001001</v>
      </c>
      <c r="C9" s="703"/>
    </row>
    <row r="10" spans="1:29" ht="15.75" thickBot="1" x14ac:dyDescent="0.3">
      <c r="A10" s="527" t="s">
        <v>8</v>
      </c>
      <c r="B10" s="700">
        <v>78415000000</v>
      </c>
      <c r="C10" s="701"/>
    </row>
    <row r="11" spans="1:29" ht="15.75" thickBot="1" x14ac:dyDescent="0.3"/>
    <row r="12" spans="1:29" ht="15.75" customHeight="1" thickBot="1" x14ac:dyDescent="0.3">
      <c r="A12" s="686" t="s">
        <v>230</v>
      </c>
      <c r="B12" s="689" t="s">
        <v>9</v>
      </c>
      <c r="C12" s="678" t="s">
        <v>10</v>
      </c>
      <c r="D12" s="690" t="s">
        <v>11</v>
      </c>
      <c r="E12" s="691"/>
      <c r="F12" s="691"/>
      <c r="G12" s="691"/>
      <c r="H12" s="691"/>
      <c r="I12" s="691"/>
      <c r="J12" s="691"/>
      <c r="K12" s="691"/>
      <c r="L12" s="691"/>
      <c r="M12" s="691"/>
      <c r="N12" s="691"/>
      <c r="O12" s="691"/>
      <c r="P12" s="692"/>
      <c r="Q12" s="678" t="s">
        <v>12</v>
      </c>
      <c r="R12" s="678" t="s">
        <v>13</v>
      </c>
      <c r="S12" s="678" t="s">
        <v>14</v>
      </c>
      <c r="T12" s="678" t="s">
        <v>284</v>
      </c>
      <c r="U12" s="678" t="s">
        <v>166</v>
      </c>
      <c r="V12" s="689" t="s">
        <v>15</v>
      </c>
      <c r="W12" s="681" t="s">
        <v>119</v>
      </c>
      <c r="X12" s="682"/>
      <c r="Y12" s="682"/>
      <c r="Z12" s="682"/>
      <c r="AA12" s="678" t="s">
        <v>17</v>
      </c>
      <c r="AB12" s="696" t="s">
        <v>219</v>
      </c>
      <c r="AC12" s="676" t="s">
        <v>229</v>
      </c>
    </row>
    <row r="13" spans="1:29" ht="41.25" customHeight="1" thickBot="1" x14ac:dyDescent="0.3">
      <c r="A13" s="687"/>
      <c r="B13" s="677"/>
      <c r="C13" s="679"/>
      <c r="D13" s="685" t="s">
        <v>18</v>
      </c>
      <c r="E13" s="685" t="s">
        <v>19</v>
      </c>
      <c r="F13" s="693" t="s">
        <v>20</v>
      </c>
      <c r="G13" s="694"/>
      <c r="H13" s="685" t="s">
        <v>21</v>
      </c>
      <c r="I13" s="693" t="s">
        <v>22</v>
      </c>
      <c r="J13" s="694"/>
      <c r="K13" s="685" t="s">
        <v>35</v>
      </c>
      <c r="L13" s="685" t="s">
        <v>347</v>
      </c>
      <c r="M13" s="685" t="s">
        <v>23</v>
      </c>
      <c r="N13" s="685" t="s">
        <v>346</v>
      </c>
      <c r="O13" s="693" t="s">
        <v>24</v>
      </c>
      <c r="P13" s="694"/>
      <c r="Q13" s="679"/>
      <c r="R13" s="680"/>
      <c r="S13" s="679"/>
      <c r="T13" s="680"/>
      <c r="U13" s="680"/>
      <c r="V13" s="677"/>
      <c r="W13" s="683"/>
      <c r="X13" s="684"/>
      <c r="Y13" s="684"/>
      <c r="Z13" s="684"/>
      <c r="AA13" s="679"/>
      <c r="AB13" s="697"/>
      <c r="AC13" s="677"/>
    </row>
    <row r="14" spans="1:29" ht="77.25" thickBot="1" x14ac:dyDescent="0.3">
      <c r="A14" s="688"/>
      <c r="B14" s="677"/>
      <c r="C14" s="679"/>
      <c r="D14" s="679"/>
      <c r="E14" s="679"/>
      <c r="F14" s="537" t="s">
        <v>169</v>
      </c>
      <c r="G14" s="537" t="s">
        <v>25</v>
      </c>
      <c r="H14" s="679"/>
      <c r="I14" s="537" t="s">
        <v>26</v>
      </c>
      <c r="J14" s="537" t="s">
        <v>25</v>
      </c>
      <c r="K14" s="679"/>
      <c r="L14" s="679"/>
      <c r="M14" s="679"/>
      <c r="N14" s="679"/>
      <c r="O14" s="576" t="s">
        <v>71</v>
      </c>
      <c r="P14" s="537" t="s">
        <v>27</v>
      </c>
      <c r="Q14" s="679"/>
      <c r="R14" s="537" t="s">
        <v>28</v>
      </c>
      <c r="S14" s="679"/>
      <c r="T14" s="536" t="s">
        <v>226</v>
      </c>
      <c r="U14" s="536" t="s">
        <v>245</v>
      </c>
      <c r="V14" s="677"/>
      <c r="W14" s="535" t="s">
        <v>16</v>
      </c>
      <c r="X14" s="535" t="s">
        <v>222</v>
      </c>
      <c r="Y14" s="535" t="s">
        <v>221</v>
      </c>
      <c r="Z14" s="536" t="s">
        <v>29</v>
      </c>
      <c r="AA14" s="679"/>
      <c r="AB14" s="697"/>
      <c r="AC14" s="677"/>
    </row>
    <row r="15" spans="1:29" ht="15.75" thickBot="1" x14ac:dyDescent="0.3">
      <c r="A15" s="544" t="s">
        <v>129</v>
      </c>
      <c r="B15" s="528" t="s">
        <v>130</v>
      </c>
      <c r="C15" s="528" t="s">
        <v>131</v>
      </c>
      <c r="D15" s="528" t="s">
        <v>132</v>
      </c>
      <c r="E15" s="528" t="s">
        <v>133</v>
      </c>
      <c r="F15" s="528" t="s">
        <v>134</v>
      </c>
      <c r="G15" s="528" t="s">
        <v>135</v>
      </c>
      <c r="H15" s="528" t="s">
        <v>136</v>
      </c>
      <c r="I15" s="528" t="s">
        <v>137</v>
      </c>
      <c r="J15" s="528" t="s">
        <v>138</v>
      </c>
      <c r="K15" s="528" t="s">
        <v>139</v>
      </c>
      <c r="L15" s="528" t="s">
        <v>30</v>
      </c>
      <c r="M15" s="528" t="s">
        <v>31</v>
      </c>
      <c r="N15" s="528" t="s">
        <v>175</v>
      </c>
      <c r="O15" s="528" t="s">
        <v>140</v>
      </c>
      <c r="P15" s="528" t="s">
        <v>141</v>
      </c>
      <c r="Q15" s="528" t="s">
        <v>142</v>
      </c>
      <c r="R15" s="528" t="s">
        <v>143</v>
      </c>
      <c r="S15" s="529" t="s">
        <v>151</v>
      </c>
      <c r="T15" s="528" t="s">
        <v>348</v>
      </c>
      <c r="U15" s="528" t="s">
        <v>152</v>
      </c>
      <c r="V15" s="530" t="s">
        <v>153</v>
      </c>
      <c r="W15" s="529" t="s">
        <v>349</v>
      </c>
      <c r="X15" s="529" t="s">
        <v>350</v>
      </c>
      <c r="Y15" s="529" t="s">
        <v>351</v>
      </c>
      <c r="Z15" s="529" t="s">
        <v>154</v>
      </c>
      <c r="AA15" s="529" t="s">
        <v>155</v>
      </c>
      <c r="AB15" s="545" t="s">
        <v>156</v>
      </c>
      <c r="AC15" s="538" t="s">
        <v>167</v>
      </c>
    </row>
    <row r="16" spans="1:29" ht="90" customHeight="1" thickBot="1" x14ac:dyDescent="0.3">
      <c r="A16" s="546" t="s">
        <v>1310</v>
      </c>
      <c r="B16" s="521" t="s">
        <v>1311</v>
      </c>
      <c r="C16" s="521">
        <v>4560000</v>
      </c>
      <c r="D16" s="557" t="s">
        <v>1918</v>
      </c>
      <c r="E16" s="521" t="s">
        <v>1312</v>
      </c>
      <c r="F16" s="518">
        <v>876</v>
      </c>
      <c r="G16" s="519" t="s">
        <v>1737</v>
      </c>
      <c r="H16" s="561">
        <v>20000000</v>
      </c>
      <c r="I16" s="518">
        <v>78415</v>
      </c>
      <c r="J16" s="518" t="s">
        <v>1271</v>
      </c>
      <c r="K16" s="581" t="s">
        <v>1637</v>
      </c>
      <c r="L16" s="561">
        <v>20000000</v>
      </c>
      <c r="M16" s="518" t="s">
        <v>1313</v>
      </c>
      <c r="N16" s="561">
        <v>20000000</v>
      </c>
      <c r="O16" s="520">
        <v>42461</v>
      </c>
      <c r="P16" s="520">
        <v>42522</v>
      </c>
      <c r="Q16" s="521" t="s">
        <v>114</v>
      </c>
      <c r="R16" s="521" t="s">
        <v>1314</v>
      </c>
      <c r="S16" s="521" t="s">
        <v>1809</v>
      </c>
      <c r="T16" s="521" t="s">
        <v>1272</v>
      </c>
      <c r="U16" s="531" t="s">
        <v>1272</v>
      </c>
      <c r="V16" s="532" t="s">
        <v>48</v>
      </c>
      <c r="W16" s="521" t="s">
        <v>1272</v>
      </c>
      <c r="X16" s="518" t="s">
        <v>1272</v>
      </c>
      <c r="Y16" s="518" t="s">
        <v>1272</v>
      </c>
      <c r="Z16" s="518" t="s">
        <v>1272</v>
      </c>
      <c r="AA16" s="518" t="s">
        <v>1604</v>
      </c>
      <c r="AB16" s="547" t="s">
        <v>376</v>
      </c>
      <c r="AC16" s="539"/>
    </row>
    <row r="17" spans="1:29" ht="90" customHeight="1" thickBot="1" x14ac:dyDescent="0.3">
      <c r="A17" s="546" t="s">
        <v>1317</v>
      </c>
      <c r="B17" s="521" t="s">
        <v>1318</v>
      </c>
      <c r="C17" s="521">
        <v>4520080</v>
      </c>
      <c r="D17" s="557" t="s">
        <v>1919</v>
      </c>
      <c r="E17" s="521" t="s">
        <v>1319</v>
      </c>
      <c r="F17" s="518">
        <v>876</v>
      </c>
      <c r="G17" s="519" t="s">
        <v>1737</v>
      </c>
      <c r="H17" s="561">
        <v>70000000</v>
      </c>
      <c r="I17" s="518">
        <v>78415</v>
      </c>
      <c r="J17" s="518" t="s">
        <v>1271</v>
      </c>
      <c r="K17" s="581" t="s">
        <v>1638</v>
      </c>
      <c r="L17" s="561">
        <v>70000000</v>
      </c>
      <c r="M17" s="518" t="s">
        <v>1313</v>
      </c>
      <c r="N17" s="561">
        <v>70000000</v>
      </c>
      <c r="O17" s="520">
        <v>42370</v>
      </c>
      <c r="P17" s="520">
        <v>42705</v>
      </c>
      <c r="Q17" s="521" t="s">
        <v>110</v>
      </c>
      <c r="R17" s="521" t="s">
        <v>1314</v>
      </c>
      <c r="S17" s="521" t="s">
        <v>1809</v>
      </c>
      <c r="T17" s="521" t="s">
        <v>1272</v>
      </c>
      <c r="U17" s="531" t="s">
        <v>1272</v>
      </c>
      <c r="V17" s="532" t="s">
        <v>48</v>
      </c>
      <c r="W17" s="521" t="s">
        <v>1272</v>
      </c>
      <c r="X17" s="518" t="s">
        <v>1272</v>
      </c>
      <c r="Y17" s="518" t="s">
        <v>1272</v>
      </c>
      <c r="Z17" s="518" t="s">
        <v>1272</v>
      </c>
      <c r="AA17" s="518" t="s">
        <v>1315</v>
      </c>
      <c r="AB17" s="547" t="s">
        <v>376</v>
      </c>
      <c r="AC17" s="539"/>
    </row>
    <row r="18" spans="1:29" ht="51.75" customHeight="1" thickBot="1" x14ac:dyDescent="0.3">
      <c r="A18" s="546" t="s">
        <v>1320</v>
      </c>
      <c r="B18" s="521" t="s">
        <v>1321</v>
      </c>
      <c r="C18" s="521">
        <v>2949000</v>
      </c>
      <c r="D18" s="557" t="s">
        <v>1920</v>
      </c>
      <c r="E18" s="521" t="s">
        <v>1322</v>
      </c>
      <c r="F18" s="518">
        <v>876</v>
      </c>
      <c r="G18" s="519" t="s">
        <v>1737</v>
      </c>
      <c r="H18" s="561">
        <v>9794420</v>
      </c>
      <c r="I18" s="518">
        <v>78415</v>
      </c>
      <c r="J18" s="518" t="s">
        <v>1271</v>
      </c>
      <c r="K18" s="581" t="s">
        <v>1639</v>
      </c>
      <c r="L18" s="561">
        <v>9794420</v>
      </c>
      <c r="M18" s="518" t="s">
        <v>1313</v>
      </c>
      <c r="N18" s="561">
        <v>9794420</v>
      </c>
      <c r="O18" s="520">
        <v>42430</v>
      </c>
      <c r="P18" s="520">
        <v>42675</v>
      </c>
      <c r="Q18" s="521" t="s">
        <v>114</v>
      </c>
      <c r="R18" s="521" t="s">
        <v>1314</v>
      </c>
      <c r="S18" s="521" t="s">
        <v>1809</v>
      </c>
      <c r="T18" s="521" t="s">
        <v>1272</v>
      </c>
      <c r="U18" s="531" t="s">
        <v>1272</v>
      </c>
      <c r="V18" s="532" t="s">
        <v>48</v>
      </c>
      <c r="W18" s="521" t="s">
        <v>1272</v>
      </c>
      <c r="X18" s="518" t="s">
        <v>1272</v>
      </c>
      <c r="Y18" s="518" t="s">
        <v>1272</v>
      </c>
      <c r="Z18" s="518" t="s">
        <v>1272</v>
      </c>
      <c r="AA18" s="518" t="s">
        <v>1315</v>
      </c>
      <c r="AB18" s="547" t="s">
        <v>1738</v>
      </c>
      <c r="AC18" s="539"/>
    </row>
    <row r="19" spans="1:29" ht="51.75" customHeight="1" thickBot="1" x14ac:dyDescent="0.3">
      <c r="A19" s="546" t="s">
        <v>1323</v>
      </c>
      <c r="B19" s="521" t="s">
        <v>1324</v>
      </c>
      <c r="C19" s="521">
        <v>2919000</v>
      </c>
      <c r="D19" s="557" t="s">
        <v>1921</v>
      </c>
      <c r="E19" s="521" t="s">
        <v>1322</v>
      </c>
      <c r="F19" s="518">
        <v>876</v>
      </c>
      <c r="G19" s="519" t="s">
        <v>1737</v>
      </c>
      <c r="H19" s="561">
        <v>1280000</v>
      </c>
      <c r="I19" s="518">
        <v>78415</v>
      </c>
      <c r="J19" s="518" t="s">
        <v>1271</v>
      </c>
      <c r="K19" s="581" t="s">
        <v>1640</v>
      </c>
      <c r="L19" s="561">
        <v>1280000</v>
      </c>
      <c r="M19" s="518" t="s">
        <v>1313</v>
      </c>
      <c r="N19" s="561">
        <v>1280000</v>
      </c>
      <c r="O19" s="520">
        <v>42430</v>
      </c>
      <c r="P19" s="520">
        <v>42675</v>
      </c>
      <c r="Q19" s="521" t="s">
        <v>118</v>
      </c>
      <c r="R19" s="521" t="s">
        <v>1314</v>
      </c>
      <c r="S19" s="521" t="s">
        <v>1809</v>
      </c>
      <c r="T19" s="521" t="s">
        <v>1272</v>
      </c>
      <c r="U19" s="531" t="s">
        <v>1272</v>
      </c>
      <c r="V19" s="532" t="s">
        <v>48</v>
      </c>
      <c r="W19" s="521" t="s">
        <v>1272</v>
      </c>
      <c r="X19" s="518" t="s">
        <v>1272</v>
      </c>
      <c r="Y19" s="518" t="s">
        <v>1272</v>
      </c>
      <c r="Z19" s="518" t="s">
        <v>1272</v>
      </c>
      <c r="AA19" s="518" t="s">
        <v>1315</v>
      </c>
      <c r="AB19" s="547" t="s">
        <v>1316</v>
      </c>
      <c r="AC19" s="539"/>
    </row>
    <row r="20" spans="1:29" ht="51.75" customHeight="1" thickBot="1" x14ac:dyDescent="0.3">
      <c r="A20" s="546" t="s">
        <v>1325</v>
      </c>
      <c r="B20" s="521" t="s">
        <v>1321</v>
      </c>
      <c r="C20" s="521">
        <v>2949000</v>
      </c>
      <c r="D20" s="557" t="s">
        <v>1922</v>
      </c>
      <c r="E20" s="521" t="s">
        <v>1322</v>
      </c>
      <c r="F20" s="518">
        <v>876</v>
      </c>
      <c r="G20" s="519" t="s">
        <v>1737</v>
      </c>
      <c r="H20" s="561">
        <v>14878000</v>
      </c>
      <c r="I20" s="518">
        <v>78415</v>
      </c>
      <c r="J20" s="518" t="s">
        <v>1271</v>
      </c>
      <c r="K20" s="581" t="s">
        <v>1641</v>
      </c>
      <c r="L20" s="561">
        <v>14878000</v>
      </c>
      <c r="M20" s="518" t="s">
        <v>1313</v>
      </c>
      <c r="N20" s="561">
        <v>14878000</v>
      </c>
      <c r="O20" s="520">
        <v>42430</v>
      </c>
      <c r="P20" s="520">
        <v>42675</v>
      </c>
      <c r="Q20" s="521" t="s">
        <v>114</v>
      </c>
      <c r="R20" s="521" t="s">
        <v>1314</v>
      </c>
      <c r="S20" s="521" t="s">
        <v>1809</v>
      </c>
      <c r="T20" s="521" t="s">
        <v>1272</v>
      </c>
      <c r="U20" s="531" t="s">
        <v>1272</v>
      </c>
      <c r="V20" s="532" t="s">
        <v>48</v>
      </c>
      <c r="W20" s="521" t="s">
        <v>1272</v>
      </c>
      <c r="X20" s="518" t="s">
        <v>1272</v>
      </c>
      <c r="Y20" s="518" t="s">
        <v>1272</v>
      </c>
      <c r="Z20" s="518" t="s">
        <v>1272</v>
      </c>
      <c r="AA20" s="518" t="s">
        <v>1315</v>
      </c>
      <c r="AB20" s="547" t="s">
        <v>1738</v>
      </c>
      <c r="AC20" s="539"/>
    </row>
    <row r="21" spans="1:29" ht="51.75" customHeight="1" thickBot="1" x14ac:dyDescent="0.3">
      <c r="A21" s="546" t="s">
        <v>1326</v>
      </c>
      <c r="B21" s="521" t="s">
        <v>1324</v>
      </c>
      <c r="C21" s="521">
        <v>2919000</v>
      </c>
      <c r="D21" s="557" t="s">
        <v>1923</v>
      </c>
      <c r="E21" s="521" t="s">
        <v>1322</v>
      </c>
      <c r="F21" s="518">
        <v>876</v>
      </c>
      <c r="G21" s="519" t="s">
        <v>1737</v>
      </c>
      <c r="H21" s="561">
        <v>8543200</v>
      </c>
      <c r="I21" s="518">
        <v>78415</v>
      </c>
      <c r="J21" s="518" t="s">
        <v>1271</v>
      </c>
      <c r="K21" s="581" t="s">
        <v>1642</v>
      </c>
      <c r="L21" s="561">
        <v>8543200</v>
      </c>
      <c r="M21" s="518" t="s">
        <v>1313</v>
      </c>
      <c r="N21" s="561">
        <v>8543200</v>
      </c>
      <c r="O21" s="520">
        <v>42430</v>
      </c>
      <c r="P21" s="520">
        <v>42675</v>
      </c>
      <c r="Q21" s="521" t="s">
        <v>114</v>
      </c>
      <c r="R21" s="521" t="s">
        <v>1314</v>
      </c>
      <c r="S21" s="521" t="s">
        <v>1809</v>
      </c>
      <c r="T21" s="521" t="s">
        <v>1272</v>
      </c>
      <c r="U21" s="531" t="s">
        <v>1272</v>
      </c>
      <c r="V21" s="532" t="s">
        <v>48</v>
      </c>
      <c r="W21" s="521" t="s">
        <v>1272</v>
      </c>
      <c r="X21" s="518" t="s">
        <v>1272</v>
      </c>
      <c r="Y21" s="518" t="s">
        <v>1272</v>
      </c>
      <c r="Z21" s="518" t="s">
        <v>1272</v>
      </c>
      <c r="AA21" s="518" t="s">
        <v>1315</v>
      </c>
      <c r="AB21" s="547" t="s">
        <v>1738</v>
      </c>
      <c r="AC21" s="539"/>
    </row>
    <row r="22" spans="1:29" ht="90" customHeight="1" thickBot="1" x14ac:dyDescent="0.3">
      <c r="A22" s="546" t="s">
        <v>1327</v>
      </c>
      <c r="B22" s="521" t="s">
        <v>1328</v>
      </c>
      <c r="C22" s="521">
        <v>2914140</v>
      </c>
      <c r="D22" s="557" t="s">
        <v>1924</v>
      </c>
      <c r="E22" s="521" t="s">
        <v>1322</v>
      </c>
      <c r="F22" s="518">
        <v>876</v>
      </c>
      <c r="G22" s="519" t="s">
        <v>1737</v>
      </c>
      <c r="H22" s="561">
        <v>460200</v>
      </c>
      <c r="I22" s="518">
        <v>78415</v>
      </c>
      <c r="J22" s="518" t="s">
        <v>1271</v>
      </c>
      <c r="K22" s="581" t="s">
        <v>1643</v>
      </c>
      <c r="L22" s="561">
        <v>460200</v>
      </c>
      <c r="M22" s="518" t="s">
        <v>1313</v>
      </c>
      <c r="N22" s="561">
        <v>460200</v>
      </c>
      <c r="O22" s="520">
        <v>42461</v>
      </c>
      <c r="P22" s="520">
        <v>42522</v>
      </c>
      <c r="Q22" s="521" t="s">
        <v>118</v>
      </c>
      <c r="R22" s="521" t="s">
        <v>1314</v>
      </c>
      <c r="S22" s="521" t="s">
        <v>1809</v>
      </c>
      <c r="T22" s="521" t="s">
        <v>1272</v>
      </c>
      <c r="U22" s="531" t="s">
        <v>1272</v>
      </c>
      <c r="V22" s="532" t="s">
        <v>48</v>
      </c>
      <c r="W22" s="521" t="s">
        <v>1272</v>
      </c>
      <c r="X22" s="518" t="s">
        <v>1272</v>
      </c>
      <c r="Y22" s="518" t="s">
        <v>1272</v>
      </c>
      <c r="Z22" s="518" t="s">
        <v>1272</v>
      </c>
      <c r="AA22" s="518" t="s">
        <v>1604</v>
      </c>
      <c r="AB22" s="547" t="s">
        <v>1316</v>
      </c>
      <c r="AC22" s="539"/>
    </row>
    <row r="23" spans="1:29" ht="64.5" customHeight="1" thickBot="1" x14ac:dyDescent="0.3">
      <c r="A23" s="546" t="s">
        <v>1329</v>
      </c>
      <c r="B23" s="521" t="s">
        <v>1330</v>
      </c>
      <c r="C23" s="521">
        <v>7423050</v>
      </c>
      <c r="D23" s="557" t="s">
        <v>1925</v>
      </c>
      <c r="E23" s="521" t="s">
        <v>1312</v>
      </c>
      <c r="F23" s="518">
        <v>876</v>
      </c>
      <c r="G23" s="519" t="s">
        <v>1737</v>
      </c>
      <c r="H23" s="561">
        <v>200010</v>
      </c>
      <c r="I23" s="518">
        <v>78415</v>
      </c>
      <c r="J23" s="518" t="s">
        <v>1271</v>
      </c>
      <c r="K23" s="581" t="s">
        <v>1644</v>
      </c>
      <c r="L23" s="561">
        <v>200010</v>
      </c>
      <c r="M23" s="518" t="s">
        <v>1331</v>
      </c>
      <c r="N23" s="561">
        <v>200010</v>
      </c>
      <c r="O23" s="520">
        <v>42401</v>
      </c>
      <c r="P23" s="520">
        <v>42522</v>
      </c>
      <c r="Q23" s="521" t="s">
        <v>118</v>
      </c>
      <c r="R23" s="521" t="s">
        <v>1314</v>
      </c>
      <c r="S23" s="521" t="s">
        <v>1809</v>
      </c>
      <c r="T23" s="521" t="s">
        <v>1272</v>
      </c>
      <c r="U23" s="531" t="s">
        <v>1272</v>
      </c>
      <c r="V23" s="532" t="s">
        <v>48</v>
      </c>
      <c r="W23" s="521" t="s">
        <v>1272</v>
      </c>
      <c r="X23" s="518" t="s">
        <v>1272</v>
      </c>
      <c r="Y23" s="518" t="s">
        <v>1272</v>
      </c>
      <c r="Z23" s="518" t="s">
        <v>1272</v>
      </c>
      <c r="AA23" s="518" t="s">
        <v>1315</v>
      </c>
      <c r="AB23" s="547" t="s">
        <v>1316</v>
      </c>
      <c r="AC23" s="539"/>
    </row>
    <row r="24" spans="1:29" ht="64.5" customHeight="1" thickBot="1" x14ac:dyDescent="0.3">
      <c r="A24" s="546" t="s">
        <v>1332</v>
      </c>
      <c r="B24" s="521" t="s">
        <v>1333</v>
      </c>
      <c r="C24" s="521">
        <v>7525000</v>
      </c>
      <c r="D24" s="557" t="s">
        <v>1927</v>
      </c>
      <c r="E24" s="521" t="s">
        <v>1312</v>
      </c>
      <c r="F24" s="518">
        <v>876</v>
      </c>
      <c r="G24" s="519" t="s">
        <v>1737</v>
      </c>
      <c r="H24" s="561">
        <v>400020</v>
      </c>
      <c r="I24" s="518">
        <v>78415</v>
      </c>
      <c r="J24" s="518" t="s">
        <v>1271</v>
      </c>
      <c r="K24" s="581" t="s">
        <v>1645</v>
      </c>
      <c r="L24" s="561">
        <v>400020</v>
      </c>
      <c r="M24" s="518" t="s">
        <v>1331</v>
      </c>
      <c r="N24" s="561">
        <v>400020</v>
      </c>
      <c r="O24" s="520">
        <v>42370</v>
      </c>
      <c r="P24" s="520">
        <v>42675</v>
      </c>
      <c r="Q24" s="521" t="s">
        <v>118</v>
      </c>
      <c r="R24" s="521" t="s">
        <v>1314</v>
      </c>
      <c r="S24" s="521" t="s">
        <v>1809</v>
      </c>
      <c r="T24" s="521" t="s">
        <v>1272</v>
      </c>
      <c r="U24" s="531" t="s">
        <v>1272</v>
      </c>
      <c r="V24" s="532" t="s">
        <v>48</v>
      </c>
      <c r="W24" s="521" t="s">
        <v>1272</v>
      </c>
      <c r="X24" s="518" t="s">
        <v>1272</v>
      </c>
      <c r="Y24" s="518" t="s">
        <v>1272</v>
      </c>
      <c r="Z24" s="518" t="s">
        <v>1272</v>
      </c>
      <c r="AA24" s="518" t="s">
        <v>1315</v>
      </c>
      <c r="AB24" s="547" t="s">
        <v>1316</v>
      </c>
      <c r="AC24" s="539"/>
    </row>
    <row r="25" spans="1:29" ht="64.5" customHeight="1" thickBot="1" x14ac:dyDescent="0.3">
      <c r="A25" s="546" t="s">
        <v>1334</v>
      </c>
      <c r="B25" s="521" t="s">
        <v>1333</v>
      </c>
      <c r="C25" s="521">
        <v>7525000</v>
      </c>
      <c r="D25" s="557" t="s">
        <v>1926</v>
      </c>
      <c r="E25" s="521" t="s">
        <v>1312</v>
      </c>
      <c r="F25" s="518">
        <v>876</v>
      </c>
      <c r="G25" s="519" t="s">
        <v>1737</v>
      </c>
      <c r="H25" s="561">
        <v>200010</v>
      </c>
      <c r="I25" s="518">
        <v>78415</v>
      </c>
      <c r="J25" s="518" t="s">
        <v>1271</v>
      </c>
      <c r="K25" s="581" t="s">
        <v>1644</v>
      </c>
      <c r="L25" s="561">
        <v>200010</v>
      </c>
      <c r="M25" s="518" t="s">
        <v>1331</v>
      </c>
      <c r="N25" s="561">
        <v>200010</v>
      </c>
      <c r="O25" s="520">
        <v>42370</v>
      </c>
      <c r="P25" s="520">
        <v>42430</v>
      </c>
      <c r="Q25" s="521" t="s">
        <v>118</v>
      </c>
      <c r="R25" s="521" t="s">
        <v>1314</v>
      </c>
      <c r="S25" s="521" t="s">
        <v>1809</v>
      </c>
      <c r="T25" s="521" t="s">
        <v>1272</v>
      </c>
      <c r="U25" s="531" t="s">
        <v>1272</v>
      </c>
      <c r="V25" s="532" t="s">
        <v>48</v>
      </c>
      <c r="W25" s="521" t="s">
        <v>1272</v>
      </c>
      <c r="X25" s="518" t="s">
        <v>1272</v>
      </c>
      <c r="Y25" s="518" t="s">
        <v>1272</v>
      </c>
      <c r="Z25" s="518" t="s">
        <v>1272</v>
      </c>
      <c r="AA25" s="518" t="s">
        <v>1315</v>
      </c>
      <c r="AB25" s="547" t="s">
        <v>1316</v>
      </c>
      <c r="AC25" s="539"/>
    </row>
    <row r="26" spans="1:29" ht="64.5" customHeight="1" thickBot="1" x14ac:dyDescent="0.3">
      <c r="A26" s="546" t="s">
        <v>1335</v>
      </c>
      <c r="B26" s="521" t="s">
        <v>1336</v>
      </c>
      <c r="C26" s="521">
        <v>7525000</v>
      </c>
      <c r="D26" s="557" t="s">
        <v>1928</v>
      </c>
      <c r="E26" s="521" t="s">
        <v>1312</v>
      </c>
      <c r="F26" s="518">
        <v>876</v>
      </c>
      <c r="G26" s="519" t="s">
        <v>1737</v>
      </c>
      <c r="H26" s="561">
        <v>483799.99999999994</v>
      </c>
      <c r="I26" s="518">
        <v>78415</v>
      </c>
      <c r="J26" s="518" t="s">
        <v>1271</v>
      </c>
      <c r="K26" s="581" t="s">
        <v>1646</v>
      </c>
      <c r="L26" s="561">
        <v>483799.99999999994</v>
      </c>
      <c r="M26" s="518" t="s">
        <v>1331</v>
      </c>
      <c r="N26" s="561">
        <v>483799.99999999994</v>
      </c>
      <c r="O26" s="520">
        <v>42370</v>
      </c>
      <c r="P26" s="520">
        <v>42430</v>
      </c>
      <c r="Q26" s="521" t="s">
        <v>118</v>
      </c>
      <c r="R26" s="521" t="s">
        <v>1314</v>
      </c>
      <c r="S26" s="521" t="s">
        <v>1809</v>
      </c>
      <c r="T26" s="521" t="s">
        <v>1272</v>
      </c>
      <c r="U26" s="531" t="s">
        <v>1272</v>
      </c>
      <c r="V26" s="532" t="s">
        <v>48</v>
      </c>
      <c r="W26" s="521" t="s">
        <v>1272</v>
      </c>
      <c r="X26" s="518" t="s">
        <v>1272</v>
      </c>
      <c r="Y26" s="518" t="s">
        <v>1272</v>
      </c>
      <c r="Z26" s="518" t="s">
        <v>1272</v>
      </c>
      <c r="AA26" s="518" t="s">
        <v>1315</v>
      </c>
      <c r="AB26" s="547" t="s">
        <v>1316</v>
      </c>
      <c r="AC26" s="539"/>
    </row>
    <row r="27" spans="1:29" ht="64.5" customHeight="1" thickBot="1" x14ac:dyDescent="0.3">
      <c r="A27" s="546" t="s">
        <v>1337</v>
      </c>
      <c r="B27" s="521" t="s">
        <v>1338</v>
      </c>
      <c r="C27" s="521">
        <v>9080000</v>
      </c>
      <c r="D27" s="557" t="s">
        <v>1929</v>
      </c>
      <c r="E27" s="521" t="s">
        <v>1312</v>
      </c>
      <c r="F27" s="518">
        <v>876</v>
      </c>
      <c r="G27" s="519" t="s">
        <v>1737</v>
      </c>
      <c r="H27" s="561">
        <v>106199.99999999999</v>
      </c>
      <c r="I27" s="518">
        <v>78415</v>
      </c>
      <c r="J27" s="518" t="s">
        <v>1271</v>
      </c>
      <c r="K27" s="581" t="s">
        <v>1647</v>
      </c>
      <c r="L27" s="561">
        <v>106199.99999999999</v>
      </c>
      <c r="M27" s="518" t="s">
        <v>1339</v>
      </c>
      <c r="N27" s="561">
        <v>106199.99999999999</v>
      </c>
      <c r="O27" s="520">
        <v>42370</v>
      </c>
      <c r="P27" s="520">
        <v>42401</v>
      </c>
      <c r="Q27" s="521" t="s">
        <v>118</v>
      </c>
      <c r="R27" s="521" t="s">
        <v>1314</v>
      </c>
      <c r="S27" s="521" t="s">
        <v>1809</v>
      </c>
      <c r="T27" s="521" t="s">
        <v>1272</v>
      </c>
      <c r="U27" s="531" t="s">
        <v>1272</v>
      </c>
      <c r="V27" s="532" t="s">
        <v>48</v>
      </c>
      <c r="W27" s="521" t="s">
        <v>1272</v>
      </c>
      <c r="X27" s="518" t="s">
        <v>1272</v>
      </c>
      <c r="Y27" s="518" t="s">
        <v>1272</v>
      </c>
      <c r="Z27" s="518" t="s">
        <v>1272</v>
      </c>
      <c r="AA27" s="518" t="s">
        <v>1315</v>
      </c>
      <c r="AB27" s="547" t="s">
        <v>1316</v>
      </c>
      <c r="AC27" s="539"/>
    </row>
    <row r="28" spans="1:29" ht="64.5" customHeight="1" thickBot="1" x14ac:dyDescent="0.3">
      <c r="A28" s="546" t="s">
        <v>1340</v>
      </c>
      <c r="B28" s="521" t="s">
        <v>1338</v>
      </c>
      <c r="C28" s="521">
        <v>9080000</v>
      </c>
      <c r="D28" s="557" t="s">
        <v>1930</v>
      </c>
      <c r="E28" s="521" t="s">
        <v>1312</v>
      </c>
      <c r="F28" s="518">
        <v>876</v>
      </c>
      <c r="G28" s="519" t="s">
        <v>1737</v>
      </c>
      <c r="H28" s="561">
        <v>306800</v>
      </c>
      <c r="I28" s="518">
        <v>78415</v>
      </c>
      <c r="J28" s="518" t="s">
        <v>1271</v>
      </c>
      <c r="K28" s="581" t="s">
        <v>1648</v>
      </c>
      <c r="L28" s="561">
        <v>306800</v>
      </c>
      <c r="M28" s="518" t="s">
        <v>1339</v>
      </c>
      <c r="N28" s="561">
        <v>306800</v>
      </c>
      <c r="O28" s="520">
        <v>42461</v>
      </c>
      <c r="P28" s="520">
        <v>42491</v>
      </c>
      <c r="Q28" s="521" t="s">
        <v>118</v>
      </c>
      <c r="R28" s="521" t="s">
        <v>1314</v>
      </c>
      <c r="S28" s="521" t="s">
        <v>1809</v>
      </c>
      <c r="T28" s="521" t="s">
        <v>1272</v>
      </c>
      <c r="U28" s="531" t="s">
        <v>1272</v>
      </c>
      <c r="V28" s="532" t="s">
        <v>48</v>
      </c>
      <c r="W28" s="521" t="s">
        <v>1272</v>
      </c>
      <c r="X28" s="518" t="s">
        <v>1272</v>
      </c>
      <c r="Y28" s="518" t="s">
        <v>1272</v>
      </c>
      <c r="Z28" s="518" t="s">
        <v>1272</v>
      </c>
      <c r="AA28" s="518" t="s">
        <v>1315</v>
      </c>
      <c r="AB28" s="547" t="s">
        <v>1316</v>
      </c>
      <c r="AC28" s="539"/>
    </row>
    <row r="29" spans="1:29" ht="64.5" customHeight="1" thickBot="1" x14ac:dyDescent="0.3">
      <c r="A29" s="546" t="s">
        <v>1341</v>
      </c>
      <c r="B29" s="521" t="s">
        <v>1338</v>
      </c>
      <c r="C29" s="521">
        <v>9080000</v>
      </c>
      <c r="D29" s="557" t="s">
        <v>1930</v>
      </c>
      <c r="E29" s="521" t="s">
        <v>1312</v>
      </c>
      <c r="F29" s="518">
        <v>876</v>
      </c>
      <c r="G29" s="519" t="s">
        <v>1737</v>
      </c>
      <c r="H29" s="561">
        <v>188799.99999999997</v>
      </c>
      <c r="I29" s="518">
        <v>78415</v>
      </c>
      <c r="J29" s="518" t="s">
        <v>1271</v>
      </c>
      <c r="K29" s="581" t="s">
        <v>1649</v>
      </c>
      <c r="L29" s="561">
        <v>188799.99999999997</v>
      </c>
      <c r="M29" s="518" t="s">
        <v>1339</v>
      </c>
      <c r="N29" s="561">
        <v>188799.99999999997</v>
      </c>
      <c r="O29" s="520">
        <v>42644</v>
      </c>
      <c r="P29" s="520">
        <v>42675</v>
      </c>
      <c r="Q29" s="521" t="s">
        <v>118</v>
      </c>
      <c r="R29" s="521" t="s">
        <v>1314</v>
      </c>
      <c r="S29" s="521" t="s">
        <v>1809</v>
      </c>
      <c r="T29" s="521" t="s">
        <v>1272</v>
      </c>
      <c r="U29" s="531" t="s">
        <v>1272</v>
      </c>
      <c r="V29" s="532" t="s">
        <v>48</v>
      </c>
      <c r="W29" s="521" t="s">
        <v>1272</v>
      </c>
      <c r="X29" s="518" t="s">
        <v>1272</v>
      </c>
      <c r="Y29" s="518" t="s">
        <v>1272</v>
      </c>
      <c r="Z29" s="518" t="s">
        <v>1272</v>
      </c>
      <c r="AA29" s="518" t="s">
        <v>1315</v>
      </c>
      <c r="AB29" s="547" t="s">
        <v>1316</v>
      </c>
      <c r="AC29" s="539"/>
    </row>
    <row r="30" spans="1:29" ht="64.5" customHeight="1" thickBot="1" x14ac:dyDescent="0.3">
      <c r="A30" s="546" t="s">
        <v>1342</v>
      </c>
      <c r="B30" s="521" t="s">
        <v>1338</v>
      </c>
      <c r="C30" s="521">
        <v>9080000</v>
      </c>
      <c r="D30" s="557" t="s">
        <v>1930</v>
      </c>
      <c r="E30" s="521" t="s">
        <v>1312</v>
      </c>
      <c r="F30" s="518">
        <v>876</v>
      </c>
      <c r="G30" s="519" t="s">
        <v>1737</v>
      </c>
      <c r="H30" s="561">
        <v>649000</v>
      </c>
      <c r="I30" s="518">
        <v>78415</v>
      </c>
      <c r="J30" s="518" t="s">
        <v>1271</v>
      </c>
      <c r="K30" s="581" t="s">
        <v>1650</v>
      </c>
      <c r="L30" s="561">
        <v>649000</v>
      </c>
      <c r="M30" s="518" t="s">
        <v>1339</v>
      </c>
      <c r="N30" s="561">
        <v>649000</v>
      </c>
      <c r="O30" s="520">
        <v>42552</v>
      </c>
      <c r="P30" s="520">
        <v>42583</v>
      </c>
      <c r="Q30" s="521" t="s">
        <v>118</v>
      </c>
      <c r="R30" s="521" t="s">
        <v>1314</v>
      </c>
      <c r="S30" s="521" t="s">
        <v>1809</v>
      </c>
      <c r="T30" s="521" t="s">
        <v>1272</v>
      </c>
      <c r="U30" s="531" t="s">
        <v>1272</v>
      </c>
      <c r="V30" s="532" t="s">
        <v>48</v>
      </c>
      <c r="W30" s="521" t="s">
        <v>1272</v>
      </c>
      <c r="X30" s="518" t="s">
        <v>1272</v>
      </c>
      <c r="Y30" s="518" t="s">
        <v>1272</v>
      </c>
      <c r="Z30" s="518" t="s">
        <v>1272</v>
      </c>
      <c r="AA30" s="518" t="s">
        <v>1315</v>
      </c>
      <c r="AB30" s="547" t="s">
        <v>1316</v>
      </c>
      <c r="AC30" s="539"/>
    </row>
    <row r="31" spans="1:29" ht="64.5" customHeight="1" thickBot="1" x14ac:dyDescent="0.3">
      <c r="A31" s="546" t="s">
        <v>1746</v>
      </c>
      <c r="B31" s="521" t="s">
        <v>1343</v>
      </c>
      <c r="C31" s="521">
        <v>2894010</v>
      </c>
      <c r="D31" s="557" t="s">
        <v>1931</v>
      </c>
      <c r="E31" s="521" t="s">
        <v>1312</v>
      </c>
      <c r="F31" s="518">
        <v>876</v>
      </c>
      <c r="G31" s="519" t="s">
        <v>1737</v>
      </c>
      <c r="H31" s="561">
        <f>8000000-H32</f>
        <v>7312855.96</v>
      </c>
      <c r="I31" s="518">
        <v>78415</v>
      </c>
      <c r="J31" s="518" t="s">
        <v>1271</v>
      </c>
      <c r="K31" s="581" t="s">
        <v>1908</v>
      </c>
      <c r="L31" s="561">
        <v>7312855.96</v>
      </c>
      <c r="M31" s="518" t="s">
        <v>1344</v>
      </c>
      <c r="N31" s="561">
        <v>7312855.96</v>
      </c>
      <c r="O31" s="520">
        <v>42401</v>
      </c>
      <c r="P31" s="520">
        <v>42491</v>
      </c>
      <c r="Q31" s="521" t="s">
        <v>114</v>
      </c>
      <c r="R31" s="521" t="s">
        <v>1314</v>
      </c>
      <c r="S31" s="521" t="s">
        <v>1809</v>
      </c>
      <c r="T31" s="521" t="s">
        <v>1272</v>
      </c>
      <c r="U31" s="531" t="s">
        <v>1272</v>
      </c>
      <c r="V31" s="532" t="s">
        <v>1736</v>
      </c>
      <c r="W31" s="521" t="s">
        <v>1272</v>
      </c>
      <c r="X31" s="518" t="s">
        <v>1272</v>
      </c>
      <c r="Y31" s="518" t="s">
        <v>1272</v>
      </c>
      <c r="Z31" s="518" t="s">
        <v>1272</v>
      </c>
      <c r="AA31" s="518" t="s">
        <v>1315</v>
      </c>
      <c r="AB31" s="547" t="s">
        <v>212</v>
      </c>
      <c r="AC31" s="539"/>
    </row>
    <row r="32" spans="1:29" ht="64.5" customHeight="1" thickBot="1" x14ac:dyDescent="0.3">
      <c r="A32" s="546" t="s">
        <v>1747</v>
      </c>
      <c r="B32" s="521" t="s">
        <v>1343</v>
      </c>
      <c r="C32" s="521">
        <v>2894010</v>
      </c>
      <c r="D32" s="557" t="s">
        <v>1932</v>
      </c>
      <c r="E32" s="521" t="s">
        <v>1312</v>
      </c>
      <c r="F32" s="518">
        <v>876</v>
      </c>
      <c r="G32" s="519" t="s">
        <v>1737</v>
      </c>
      <c r="H32" s="561">
        <v>687144.04</v>
      </c>
      <c r="I32" s="518">
        <v>78415</v>
      </c>
      <c r="J32" s="518" t="s">
        <v>1271</v>
      </c>
      <c r="K32" s="581" t="s">
        <v>1906</v>
      </c>
      <c r="L32" s="561">
        <v>687144.04</v>
      </c>
      <c r="M32" s="518" t="s">
        <v>1344</v>
      </c>
      <c r="N32" s="561">
        <v>687144.04</v>
      </c>
      <c r="O32" s="520">
        <v>42401</v>
      </c>
      <c r="P32" s="520">
        <v>42491</v>
      </c>
      <c r="Q32" s="521" t="s">
        <v>118</v>
      </c>
      <c r="R32" s="521" t="s">
        <v>1314</v>
      </c>
      <c r="S32" s="521" t="s">
        <v>1809</v>
      </c>
      <c r="T32" s="521" t="s">
        <v>1272</v>
      </c>
      <c r="U32" s="531" t="s">
        <v>1272</v>
      </c>
      <c r="V32" s="532" t="s">
        <v>1736</v>
      </c>
      <c r="W32" s="521" t="s">
        <v>1272</v>
      </c>
      <c r="X32" s="518" t="s">
        <v>1272</v>
      </c>
      <c r="Y32" s="518" t="s">
        <v>1272</v>
      </c>
      <c r="Z32" s="518" t="s">
        <v>1272</v>
      </c>
      <c r="AA32" s="518" t="s">
        <v>1315</v>
      </c>
      <c r="AB32" s="547" t="s">
        <v>1316</v>
      </c>
      <c r="AC32" s="539" t="s">
        <v>1907</v>
      </c>
    </row>
    <row r="33" spans="1:29" ht="64.5" customHeight="1" thickBot="1" x14ac:dyDescent="0.3">
      <c r="A33" s="546" t="s">
        <v>1345</v>
      </c>
      <c r="B33" s="521" t="s">
        <v>1343</v>
      </c>
      <c r="C33" s="521">
        <v>2894010</v>
      </c>
      <c r="D33" s="557" t="s">
        <v>1932</v>
      </c>
      <c r="E33" s="521" t="s">
        <v>1312</v>
      </c>
      <c r="F33" s="518">
        <v>876</v>
      </c>
      <c r="G33" s="519" t="s">
        <v>1737</v>
      </c>
      <c r="H33" s="561">
        <v>924074.85957000009</v>
      </c>
      <c r="I33" s="518">
        <v>78415</v>
      </c>
      <c r="J33" s="518" t="s">
        <v>1271</v>
      </c>
      <c r="K33" s="581" t="s">
        <v>2158</v>
      </c>
      <c r="L33" s="561">
        <v>924074.85957000009</v>
      </c>
      <c r="M33" s="518" t="s">
        <v>1344</v>
      </c>
      <c r="N33" s="561">
        <v>924074.85957000009</v>
      </c>
      <c r="O33" s="520">
        <v>42430</v>
      </c>
      <c r="P33" s="520">
        <v>42491</v>
      </c>
      <c r="Q33" s="521" t="s">
        <v>118</v>
      </c>
      <c r="R33" s="521" t="s">
        <v>1314</v>
      </c>
      <c r="S33" s="521" t="s">
        <v>1809</v>
      </c>
      <c r="T33" s="521" t="s">
        <v>1272</v>
      </c>
      <c r="U33" s="531" t="s">
        <v>1272</v>
      </c>
      <c r="V33" s="532" t="s">
        <v>1736</v>
      </c>
      <c r="W33" s="521" t="s">
        <v>1272</v>
      </c>
      <c r="X33" s="518" t="s">
        <v>1272</v>
      </c>
      <c r="Y33" s="518" t="s">
        <v>1272</v>
      </c>
      <c r="Z33" s="518" t="s">
        <v>1272</v>
      </c>
      <c r="AA33" s="518" t="s">
        <v>1315</v>
      </c>
      <c r="AB33" s="547" t="s">
        <v>1316</v>
      </c>
      <c r="AC33" s="539"/>
    </row>
    <row r="34" spans="1:29" ht="64.5" customHeight="1" thickBot="1" x14ac:dyDescent="0.3">
      <c r="A34" s="546" t="s">
        <v>1347</v>
      </c>
      <c r="B34" s="521" t="s">
        <v>1343</v>
      </c>
      <c r="C34" s="521">
        <v>2894010</v>
      </c>
      <c r="D34" s="557" t="s">
        <v>1932</v>
      </c>
      <c r="E34" s="521" t="s">
        <v>1312</v>
      </c>
      <c r="F34" s="518">
        <v>876</v>
      </c>
      <c r="G34" s="519" t="s">
        <v>1737</v>
      </c>
      <c r="H34" s="561">
        <v>815769.95887600002</v>
      </c>
      <c r="I34" s="518">
        <v>78415</v>
      </c>
      <c r="J34" s="518" t="s">
        <v>1271</v>
      </c>
      <c r="K34" s="581" t="s">
        <v>2159</v>
      </c>
      <c r="L34" s="561">
        <v>815769.95887600002</v>
      </c>
      <c r="M34" s="518" t="s">
        <v>1344</v>
      </c>
      <c r="N34" s="561">
        <v>815769.95887600002</v>
      </c>
      <c r="O34" s="520">
        <v>42430</v>
      </c>
      <c r="P34" s="520">
        <v>42491</v>
      </c>
      <c r="Q34" s="521" t="s">
        <v>118</v>
      </c>
      <c r="R34" s="521" t="s">
        <v>1314</v>
      </c>
      <c r="S34" s="521" t="s">
        <v>1809</v>
      </c>
      <c r="T34" s="521" t="s">
        <v>1272</v>
      </c>
      <c r="U34" s="531" t="s">
        <v>1272</v>
      </c>
      <c r="V34" s="532" t="s">
        <v>1736</v>
      </c>
      <c r="W34" s="521" t="s">
        <v>1272</v>
      </c>
      <c r="X34" s="518" t="s">
        <v>1272</v>
      </c>
      <c r="Y34" s="518" t="s">
        <v>1272</v>
      </c>
      <c r="Z34" s="518" t="s">
        <v>1272</v>
      </c>
      <c r="AA34" s="518" t="s">
        <v>1315</v>
      </c>
      <c r="AB34" s="547" t="s">
        <v>1316</v>
      </c>
      <c r="AC34" s="539"/>
    </row>
    <row r="35" spans="1:29" ht="64.5" customHeight="1" thickBot="1" x14ac:dyDescent="0.3">
      <c r="A35" s="546" t="s">
        <v>1348</v>
      </c>
      <c r="B35" s="521" t="s">
        <v>1343</v>
      </c>
      <c r="C35" s="521">
        <v>2894010</v>
      </c>
      <c r="D35" s="557" t="s">
        <v>1931</v>
      </c>
      <c r="E35" s="521" t="s">
        <v>1312</v>
      </c>
      <c r="F35" s="518">
        <v>876</v>
      </c>
      <c r="G35" s="519" t="s">
        <v>1737</v>
      </c>
      <c r="H35" s="561">
        <v>8000000</v>
      </c>
      <c r="I35" s="518">
        <v>78415</v>
      </c>
      <c r="J35" s="518" t="s">
        <v>1271</v>
      </c>
      <c r="K35" s="581" t="s">
        <v>1708</v>
      </c>
      <c r="L35" s="561">
        <v>8000000</v>
      </c>
      <c r="M35" s="518" t="s">
        <v>1344</v>
      </c>
      <c r="N35" s="561">
        <v>8000000</v>
      </c>
      <c r="O35" s="520">
        <v>42461</v>
      </c>
      <c r="P35" s="520">
        <v>42552</v>
      </c>
      <c r="Q35" s="521" t="s">
        <v>114</v>
      </c>
      <c r="R35" s="521" t="s">
        <v>1314</v>
      </c>
      <c r="S35" s="521" t="s">
        <v>1809</v>
      </c>
      <c r="T35" s="521" t="s">
        <v>1272</v>
      </c>
      <c r="U35" s="531" t="s">
        <v>1272</v>
      </c>
      <c r="V35" s="532" t="s">
        <v>1736</v>
      </c>
      <c r="W35" s="521" t="s">
        <v>1272</v>
      </c>
      <c r="X35" s="518" t="s">
        <v>1272</v>
      </c>
      <c r="Y35" s="518" t="s">
        <v>1272</v>
      </c>
      <c r="Z35" s="518" t="s">
        <v>1272</v>
      </c>
      <c r="AA35" s="518" t="s">
        <v>1315</v>
      </c>
      <c r="AB35" s="547" t="s">
        <v>212</v>
      </c>
      <c r="AC35" s="539"/>
    </row>
    <row r="36" spans="1:29" ht="64.5" customHeight="1" thickBot="1" x14ac:dyDescent="0.3">
      <c r="A36" s="546" t="s">
        <v>1350</v>
      </c>
      <c r="B36" s="521" t="s">
        <v>1343</v>
      </c>
      <c r="C36" s="521">
        <v>2894010</v>
      </c>
      <c r="D36" s="557" t="s">
        <v>1931</v>
      </c>
      <c r="E36" s="521" t="s">
        <v>1312</v>
      </c>
      <c r="F36" s="518">
        <v>876</v>
      </c>
      <c r="G36" s="519" t="s">
        <v>1737</v>
      </c>
      <c r="H36" s="561">
        <v>4000000</v>
      </c>
      <c r="I36" s="518">
        <v>78415</v>
      </c>
      <c r="J36" s="518" t="s">
        <v>1271</v>
      </c>
      <c r="K36" s="581" t="s">
        <v>1744</v>
      </c>
      <c r="L36" s="561">
        <v>4000000</v>
      </c>
      <c r="M36" s="518" t="s">
        <v>1344</v>
      </c>
      <c r="N36" s="561">
        <v>4000000</v>
      </c>
      <c r="O36" s="520">
        <v>42583</v>
      </c>
      <c r="P36" s="520">
        <v>42675</v>
      </c>
      <c r="Q36" s="521" t="s">
        <v>118</v>
      </c>
      <c r="R36" s="521" t="s">
        <v>1314</v>
      </c>
      <c r="S36" s="521" t="s">
        <v>1809</v>
      </c>
      <c r="T36" s="521" t="s">
        <v>1272</v>
      </c>
      <c r="U36" s="531" t="s">
        <v>1272</v>
      </c>
      <c r="V36" s="532" t="s">
        <v>1736</v>
      </c>
      <c r="W36" s="521" t="s">
        <v>1272</v>
      </c>
      <c r="X36" s="518" t="s">
        <v>1272</v>
      </c>
      <c r="Y36" s="518" t="s">
        <v>1272</v>
      </c>
      <c r="Z36" s="518" t="s">
        <v>1272</v>
      </c>
      <c r="AA36" s="518" t="s">
        <v>1315</v>
      </c>
      <c r="AB36" s="547" t="s">
        <v>212</v>
      </c>
      <c r="AC36" s="539"/>
    </row>
    <row r="37" spans="1:29" ht="64.5" customHeight="1" thickBot="1" x14ac:dyDescent="0.3">
      <c r="A37" s="546" t="s">
        <v>1353</v>
      </c>
      <c r="B37" s="521" t="s">
        <v>1343</v>
      </c>
      <c r="C37" s="521">
        <v>2894010</v>
      </c>
      <c r="D37" s="557" t="s">
        <v>1931</v>
      </c>
      <c r="E37" s="521" t="s">
        <v>1312</v>
      </c>
      <c r="F37" s="518">
        <v>876</v>
      </c>
      <c r="G37" s="519" t="s">
        <v>1737</v>
      </c>
      <c r="H37" s="561">
        <v>3216400</v>
      </c>
      <c r="I37" s="518">
        <v>78415</v>
      </c>
      <c r="J37" s="518" t="s">
        <v>1271</v>
      </c>
      <c r="K37" s="581" t="s">
        <v>1745</v>
      </c>
      <c r="L37" s="561">
        <v>3216400</v>
      </c>
      <c r="M37" s="518" t="s">
        <v>1344</v>
      </c>
      <c r="N37" s="561">
        <v>3216400</v>
      </c>
      <c r="O37" s="520">
        <v>42644</v>
      </c>
      <c r="P37" s="520">
        <v>42705</v>
      </c>
      <c r="Q37" s="521" t="s">
        <v>118</v>
      </c>
      <c r="R37" s="521" t="s">
        <v>1314</v>
      </c>
      <c r="S37" s="521" t="s">
        <v>1809</v>
      </c>
      <c r="T37" s="521" t="s">
        <v>1272</v>
      </c>
      <c r="U37" s="531" t="s">
        <v>1272</v>
      </c>
      <c r="V37" s="532" t="s">
        <v>1736</v>
      </c>
      <c r="W37" s="521" t="s">
        <v>1272</v>
      </c>
      <c r="X37" s="518" t="s">
        <v>1272</v>
      </c>
      <c r="Y37" s="518" t="s">
        <v>1272</v>
      </c>
      <c r="Z37" s="518" t="s">
        <v>1272</v>
      </c>
      <c r="AA37" s="518" t="s">
        <v>1315</v>
      </c>
      <c r="AB37" s="547" t="s">
        <v>212</v>
      </c>
      <c r="AC37" s="539"/>
    </row>
    <row r="38" spans="1:29" ht="64.5" customHeight="1" thickBot="1" x14ac:dyDescent="0.3">
      <c r="A38" s="546" t="s">
        <v>1354</v>
      </c>
      <c r="B38" s="521" t="s">
        <v>1346</v>
      </c>
      <c r="C38" s="521">
        <v>2896010</v>
      </c>
      <c r="D38" s="557" t="s">
        <v>1933</v>
      </c>
      <c r="E38" s="521" t="s">
        <v>1312</v>
      </c>
      <c r="F38" s="518">
        <v>876</v>
      </c>
      <c r="G38" s="519" t="s">
        <v>1737</v>
      </c>
      <c r="H38" s="561">
        <v>472000</v>
      </c>
      <c r="I38" s="518">
        <v>78415</v>
      </c>
      <c r="J38" s="518" t="s">
        <v>1271</v>
      </c>
      <c r="K38" s="581" t="s">
        <v>1652</v>
      </c>
      <c r="L38" s="561">
        <v>472000</v>
      </c>
      <c r="M38" s="518" t="s">
        <v>1344</v>
      </c>
      <c r="N38" s="561">
        <v>472000</v>
      </c>
      <c r="O38" s="520">
        <v>42370</v>
      </c>
      <c r="P38" s="520">
        <v>42430</v>
      </c>
      <c r="Q38" s="521" t="s">
        <v>118</v>
      </c>
      <c r="R38" s="521" t="s">
        <v>1314</v>
      </c>
      <c r="S38" s="521" t="s">
        <v>1809</v>
      </c>
      <c r="T38" s="521" t="s">
        <v>1272</v>
      </c>
      <c r="U38" s="531" t="s">
        <v>1272</v>
      </c>
      <c r="V38" s="532" t="s">
        <v>1736</v>
      </c>
      <c r="W38" s="521" t="s">
        <v>1272</v>
      </c>
      <c r="X38" s="518" t="s">
        <v>1272</v>
      </c>
      <c r="Y38" s="518" t="s">
        <v>1272</v>
      </c>
      <c r="Z38" s="518" t="s">
        <v>1272</v>
      </c>
      <c r="AA38" s="518" t="s">
        <v>1315</v>
      </c>
      <c r="AB38" s="547" t="s">
        <v>212</v>
      </c>
      <c r="AC38" s="539"/>
    </row>
    <row r="39" spans="1:29" ht="64.5" customHeight="1" thickBot="1" x14ac:dyDescent="0.3">
      <c r="A39" s="546" t="s">
        <v>1356</v>
      </c>
      <c r="B39" s="521" t="s">
        <v>1349</v>
      </c>
      <c r="C39" s="521">
        <v>3319030</v>
      </c>
      <c r="D39" s="557" t="s">
        <v>1934</v>
      </c>
      <c r="E39" s="521" t="s">
        <v>1312</v>
      </c>
      <c r="F39" s="518">
        <v>876</v>
      </c>
      <c r="G39" s="519" t="s">
        <v>1737</v>
      </c>
      <c r="H39" s="561">
        <v>660800</v>
      </c>
      <c r="I39" s="518">
        <v>78415</v>
      </c>
      <c r="J39" s="518" t="s">
        <v>1271</v>
      </c>
      <c r="K39" s="581" t="s">
        <v>1653</v>
      </c>
      <c r="L39" s="561">
        <v>660800</v>
      </c>
      <c r="M39" s="518" t="s">
        <v>1344</v>
      </c>
      <c r="N39" s="561">
        <v>660800</v>
      </c>
      <c r="O39" s="520">
        <v>42370</v>
      </c>
      <c r="P39" s="520">
        <v>42430</v>
      </c>
      <c r="Q39" s="521" t="s">
        <v>118</v>
      </c>
      <c r="R39" s="521" t="s">
        <v>1314</v>
      </c>
      <c r="S39" s="521" t="s">
        <v>1809</v>
      </c>
      <c r="T39" s="521" t="s">
        <v>1272</v>
      </c>
      <c r="U39" s="531" t="s">
        <v>1272</v>
      </c>
      <c r="V39" s="532" t="s">
        <v>48</v>
      </c>
      <c r="W39" s="521" t="s">
        <v>1272</v>
      </c>
      <c r="X39" s="518" t="s">
        <v>1272</v>
      </c>
      <c r="Y39" s="518" t="s">
        <v>1272</v>
      </c>
      <c r="Z39" s="518" t="s">
        <v>1272</v>
      </c>
      <c r="AA39" s="518" t="s">
        <v>1315</v>
      </c>
      <c r="AB39" s="547" t="s">
        <v>1316</v>
      </c>
      <c r="AC39" s="539"/>
    </row>
    <row r="40" spans="1:29" ht="64.5" customHeight="1" thickBot="1" x14ac:dyDescent="0.3">
      <c r="A40" s="546" t="s">
        <v>1358</v>
      </c>
      <c r="B40" s="549" t="s">
        <v>1351</v>
      </c>
      <c r="C40" s="549">
        <v>2411000</v>
      </c>
      <c r="D40" s="558" t="s">
        <v>1935</v>
      </c>
      <c r="E40" s="549" t="s">
        <v>1312</v>
      </c>
      <c r="F40" s="518">
        <v>876</v>
      </c>
      <c r="G40" s="519" t="s">
        <v>1737</v>
      </c>
      <c r="H40" s="577">
        <v>118000</v>
      </c>
      <c r="I40" s="548">
        <v>78415</v>
      </c>
      <c r="J40" s="548" t="s">
        <v>1271</v>
      </c>
      <c r="K40" s="582" t="s">
        <v>1654</v>
      </c>
      <c r="L40" s="577">
        <v>118000</v>
      </c>
      <c r="M40" s="548" t="s">
        <v>1352</v>
      </c>
      <c r="N40" s="577">
        <v>118000</v>
      </c>
      <c r="O40" s="520">
        <v>42370</v>
      </c>
      <c r="P40" s="520">
        <v>42430</v>
      </c>
      <c r="Q40" s="549" t="s">
        <v>118</v>
      </c>
      <c r="R40" s="549" t="s">
        <v>1314</v>
      </c>
      <c r="S40" s="549" t="s">
        <v>1809</v>
      </c>
      <c r="T40" s="549" t="s">
        <v>1272</v>
      </c>
      <c r="U40" s="550" t="s">
        <v>1272</v>
      </c>
      <c r="V40" s="532" t="s">
        <v>48</v>
      </c>
      <c r="W40" s="549" t="s">
        <v>1272</v>
      </c>
      <c r="X40" s="548" t="s">
        <v>1272</v>
      </c>
      <c r="Y40" s="548" t="s">
        <v>1272</v>
      </c>
      <c r="Z40" s="548" t="s">
        <v>1272</v>
      </c>
      <c r="AA40" s="548" t="s">
        <v>1315</v>
      </c>
      <c r="AB40" s="551" t="s">
        <v>1316</v>
      </c>
      <c r="AC40" s="539"/>
    </row>
    <row r="41" spans="1:29" ht="64.5" customHeight="1" thickBot="1" x14ac:dyDescent="0.3">
      <c r="A41" s="546" t="s">
        <v>1359</v>
      </c>
      <c r="B41" s="542" t="s">
        <v>1351</v>
      </c>
      <c r="C41" s="542">
        <v>2411000</v>
      </c>
      <c r="D41" s="559" t="s">
        <v>1935</v>
      </c>
      <c r="E41" s="542" t="s">
        <v>1312</v>
      </c>
      <c r="F41" s="518">
        <v>876</v>
      </c>
      <c r="G41" s="519" t="s">
        <v>1737</v>
      </c>
      <c r="H41" s="578">
        <v>708000</v>
      </c>
      <c r="I41" s="540">
        <v>78415</v>
      </c>
      <c r="J41" s="540" t="s">
        <v>1271</v>
      </c>
      <c r="K41" s="583" t="s">
        <v>1655</v>
      </c>
      <c r="L41" s="578">
        <v>708000</v>
      </c>
      <c r="M41" s="540" t="s">
        <v>1352</v>
      </c>
      <c r="N41" s="578">
        <v>708000</v>
      </c>
      <c r="O41" s="520">
        <v>42461</v>
      </c>
      <c r="P41" s="520">
        <v>42522</v>
      </c>
      <c r="Q41" s="542" t="s">
        <v>118</v>
      </c>
      <c r="R41" s="542" t="s">
        <v>1314</v>
      </c>
      <c r="S41" s="542" t="s">
        <v>1809</v>
      </c>
      <c r="T41" s="542" t="s">
        <v>1272</v>
      </c>
      <c r="U41" s="543" t="s">
        <v>1272</v>
      </c>
      <c r="V41" s="532" t="s">
        <v>48</v>
      </c>
      <c r="W41" s="542" t="s">
        <v>1272</v>
      </c>
      <c r="X41" s="540" t="s">
        <v>1272</v>
      </c>
      <c r="Y41" s="540" t="s">
        <v>1272</v>
      </c>
      <c r="Z41" s="540" t="s">
        <v>1272</v>
      </c>
      <c r="AA41" s="540" t="s">
        <v>1315</v>
      </c>
      <c r="AB41" s="541" t="s">
        <v>1316</v>
      </c>
      <c r="AC41" s="533"/>
    </row>
    <row r="42" spans="1:29" ht="64.5" customHeight="1" thickBot="1" x14ac:dyDescent="0.3">
      <c r="A42" s="546" t="s">
        <v>1360</v>
      </c>
      <c r="B42" s="521" t="s">
        <v>1355</v>
      </c>
      <c r="C42" s="521">
        <v>3219000</v>
      </c>
      <c r="D42" s="557" t="s">
        <v>1936</v>
      </c>
      <c r="E42" s="521" t="s">
        <v>1312</v>
      </c>
      <c r="F42" s="518">
        <v>876</v>
      </c>
      <c r="G42" s="519" t="s">
        <v>1737</v>
      </c>
      <c r="H42" s="561">
        <v>236000</v>
      </c>
      <c r="I42" s="518">
        <v>78415</v>
      </c>
      <c r="J42" s="518" t="s">
        <v>1271</v>
      </c>
      <c r="K42" s="581" t="s">
        <v>1656</v>
      </c>
      <c r="L42" s="561">
        <v>236000</v>
      </c>
      <c r="M42" s="518" t="s">
        <v>1352</v>
      </c>
      <c r="N42" s="561">
        <v>236000</v>
      </c>
      <c r="O42" s="520">
        <v>42370</v>
      </c>
      <c r="P42" s="520">
        <v>42522</v>
      </c>
      <c r="Q42" s="521" t="s">
        <v>118</v>
      </c>
      <c r="R42" s="521" t="s">
        <v>1314</v>
      </c>
      <c r="S42" s="521" t="s">
        <v>1809</v>
      </c>
      <c r="T42" s="521" t="s">
        <v>1272</v>
      </c>
      <c r="U42" s="531" t="s">
        <v>1272</v>
      </c>
      <c r="V42" s="532" t="s">
        <v>48</v>
      </c>
      <c r="W42" s="521" t="s">
        <v>1272</v>
      </c>
      <c r="X42" s="518" t="s">
        <v>1272</v>
      </c>
      <c r="Y42" s="518" t="s">
        <v>1272</v>
      </c>
      <c r="Z42" s="518" t="s">
        <v>1272</v>
      </c>
      <c r="AA42" s="518" t="s">
        <v>1315</v>
      </c>
      <c r="AB42" s="519" t="s">
        <v>1316</v>
      </c>
      <c r="AC42" s="533"/>
    </row>
    <row r="43" spans="1:29" ht="64.5" customHeight="1" thickBot="1" x14ac:dyDescent="0.3">
      <c r="A43" s="546" t="s">
        <v>1361</v>
      </c>
      <c r="B43" s="521" t="s">
        <v>1357</v>
      </c>
      <c r="C43" s="521">
        <v>3219010</v>
      </c>
      <c r="D43" s="557" t="s">
        <v>1937</v>
      </c>
      <c r="E43" s="521" t="s">
        <v>1312</v>
      </c>
      <c r="F43" s="518">
        <v>876</v>
      </c>
      <c r="G43" s="519" t="s">
        <v>1737</v>
      </c>
      <c r="H43" s="561">
        <v>826000</v>
      </c>
      <c r="I43" s="518">
        <v>78415</v>
      </c>
      <c r="J43" s="518" t="s">
        <v>1271</v>
      </c>
      <c r="K43" s="581" t="s">
        <v>1657</v>
      </c>
      <c r="L43" s="561">
        <v>826000</v>
      </c>
      <c r="M43" s="518" t="s">
        <v>1352</v>
      </c>
      <c r="N43" s="561">
        <v>826000</v>
      </c>
      <c r="O43" s="520">
        <v>42370</v>
      </c>
      <c r="P43" s="520">
        <v>42522</v>
      </c>
      <c r="Q43" s="521" t="s">
        <v>118</v>
      </c>
      <c r="R43" s="521" t="s">
        <v>1314</v>
      </c>
      <c r="S43" s="521" t="s">
        <v>1809</v>
      </c>
      <c r="T43" s="521" t="s">
        <v>1272</v>
      </c>
      <c r="U43" s="531" t="s">
        <v>1272</v>
      </c>
      <c r="V43" s="532" t="s">
        <v>48</v>
      </c>
      <c r="W43" s="521" t="s">
        <v>1272</v>
      </c>
      <c r="X43" s="518" t="s">
        <v>1272</v>
      </c>
      <c r="Y43" s="518" t="s">
        <v>1272</v>
      </c>
      <c r="Z43" s="518" t="s">
        <v>1272</v>
      </c>
      <c r="AA43" s="518" t="s">
        <v>1315</v>
      </c>
      <c r="AB43" s="519" t="s">
        <v>1316</v>
      </c>
      <c r="AC43" s="533"/>
    </row>
    <row r="44" spans="1:29" ht="64.5" customHeight="1" thickBot="1" x14ac:dyDescent="0.3">
      <c r="A44" s="546" t="s">
        <v>1362</v>
      </c>
      <c r="B44" s="521" t="s">
        <v>1283</v>
      </c>
      <c r="C44" s="521">
        <v>9412010</v>
      </c>
      <c r="D44" s="557" t="s">
        <v>1938</v>
      </c>
      <c r="E44" s="521" t="s">
        <v>1312</v>
      </c>
      <c r="F44" s="518">
        <v>876</v>
      </c>
      <c r="G44" s="519" t="s">
        <v>1737</v>
      </c>
      <c r="H44" s="561">
        <v>118000</v>
      </c>
      <c r="I44" s="518">
        <v>78415</v>
      </c>
      <c r="J44" s="518" t="s">
        <v>1271</v>
      </c>
      <c r="K44" s="581" t="s">
        <v>1654</v>
      </c>
      <c r="L44" s="561">
        <v>118000</v>
      </c>
      <c r="M44" s="518" t="s">
        <v>1352</v>
      </c>
      <c r="N44" s="561">
        <v>118000</v>
      </c>
      <c r="O44" s="520">
        <v>42552</v>
      </c>
      <c r="P44" s="520">
        <v>42614</v>
      </c>
      <c r="Q44" s="521" t="s">
        <v>118</v>
      </c>
      <c r="R44" s="521" t="s">
        <v>1314</v>
      </c>
      <c r="S44" s="521" t="s">
        <v>1809</v>
      </c>
      <c r="T44" s="521" t="s">
        <v>1272</v>
      </c>
      <c r="U44" s="531" t="s">
        <v>1272</v>
      </c>
      <c r="V44" s="532" t="s">
        <v>48</v>
      </c>
      <c r="W44" s="521" t="s">
        <v>1272</v>
      </c>
      <c r="X44" s="518" t="s">
        <v>1272</v>
      </c>
      <c r="Y44" s="518" t="s">
        <v>1272</v>
      </c>
      <c r="Z44" s="518" t="s">
        <v>1272</v>
      </c>
      <c r="AA44" s="518" t="s">
        <v>1315</v>
      </c>
      <c r="AB44" s="519" t="s">
        <v>1316</v>
      </c>
      <c r="AC44" s="533"/>
    </row>
    <row r="45" spans="1:29" ht="64.5" customHeight="1" thickBot="1" x14ac:dyDescent="0.3">
      <c r="A45" s="546" t="s">
        <v>1363</v>
      </c>
      <c r="B45" s="521" t="s">
        <v>1355</v>
      </c>
      <c r="C45" s="521">
        <v>3219000</v>
      </c>
      <c r="D45" s="557" t="s">
        <v>1939</v>
      </c>
      <c r="E45" s="521" t="s">
        <v>1312</v>
      </c>
      <c r="F45" s="518">
        <v>876</v>
      </c>
      <c r="G45" s="519" t="s">
        <v>1737</v>
      </c>
      <c r="H45" s="561">
        <v>589861.09</v>
      </c>
      <c r="I45" s="518">
        <v>78415</v>
      </c>
      <c r="J45" s="518" t="s">
        <v>1271</v>
      </c>
      <c r="K45" s="581" t="s">
        <v>2164</v>
      </c>
      <c r="L45" s="561">
        <v>589861.09</v>
      </c>
      <c r="M45" s="518" t="s">
        <v>1352</v>
      </c>
      <c r="N45" s="561">
        <v>589861.09</v>
      </c>
      <c r="O45" s="520">
        <v>42401</v>
      </c>
      <c r="P45" s="520">
        <v>42522</v>
      </c>
      <c r="Q45" s="521" t="s">
        <v>118</v>
      </c>
      <c r="R45" s="521" t="s">
        <v>1314</v>
      </c>
      <c r="S45" s="521" t="s">
        <v>1809</v>
      </c>
      <c r="T45" s="521" t="s">
        <v>1272</v>
      </c>
      <c r="U45" s="531" t="s">
        <v>1272</v>
      </c>
      <c r="V45" s="532" t="s">
        <v>48</v>
      </c>
      <c r="W45" s="521" t="s">
        <v>1272</v>
      </c>
      <c r="X45" s="518" t="s">
        <v>1272</v>
      </c>
      <c r="Y45" s="518" t="s">
        <v>1272</v>
      </c>
      <c r="Z45" s="518" t="s">
        <v>1272</v>
      </c>
      <c r="AA45" s="518" t="s">
        <v>1315</v>
      </c>
      <c r="AB45" s="519" t="s">
        <v>1316</v>
      </c>
      <c r="AC45" s="533"/>
    </row>
    <row r="46" spans="1:29" ht="64.5" customHeight="1" thickBot="1" x14ac:dyDescent="0.3">
      <c r="A46" s="546" t="s">
        <v>1364</v>
      </c>
      <c r="B46" s="521" t="s">
        <v>1355</v>
      </c>
      <c r="C46" s="521">
        <v>3219010</v>
      </c>
      <c r="D46" s="557" t="s">
        <v>1940</v>
      </c>
      <c r="E46" s="521" t="s">
        <v>1312</v>
      </c>
      <c r="F46" s="518">
        <v>876</v>
      </c>
      <c r="G46" s="519" t="s">
        <v>1737</v>
      </c>
      <c r="H46" s="561">
        <v>118000</v>
      </c>
      <c r="I46" s="518">
        <v>78415</v>
      </c>
      <c r="J46" s="518" t="s">
        <v>1271</v>
      </c>
      <c r="K46" s="581" t="s">
        <v>1654</v>
      </c>
      <c r="L46" s="561">
        <v>118000</v>
      </c>
      <c r="M46" s="518" t="s">
        <v>1352</v>
      </c>
      <c r="N46" s="561">
        <v>118000</v>
      </c>
      <c r="O46" s="520">
        <v>42461</v>
      </c>
      <c r="P46" s="520">
        <v>42614</v>
      </c>
      <c r="Q46" s="521" t="s">
        <v>118</v>
      </c>
      <c r="R46" s="521" t="s">
        <v>1314</v>
      </c>
      <c r="S46" s="521" t="s">
        <v>1809</v>
      </c>
      <c r="T46" s="521" t="s">
        <v>1272</v>
      </c>
      <c r="U46" s="531" t="s">
        <v>1272</v>
      </c>
      <c r="V46" s="532" t="s">
        <v>48</v>
      </c>
      <c r="W46" s="521" t="s">
        <v>1272</v>
      </c>
      <c r="X46" s="518" t="s">
        <v>1272</v>
      </c>
      <c r="Y46" s="518" t="s">
        <v>1272</v>
      </c>
      <c r="Z46" s="518" t="s">
        <v>1272</v>
      </c>
      <c r="AA46" s="518" t="s">
        <v>1315</v>
      </c>
      <c r="AB46" s="519" t="s">
        <v>1316</v>
      </c>
      <c r="AC46" s="533"/>
    </row>
    <row r="47" spans="1:29" ht="64.5" customHeight="1" thickBot="1" x14ac:dyDescent="0.3">
      <c r="A47" s="546" t="s">
        <v>1365</v>
      </c>
      <c r="B47" s="521" t="s">
        <v>1355</v>
      </c>
      <c r="C47" s="521">
        <v>3219010</v>
      </c>
      <c r="D47" s="557" t="s">
        <v>1940</v>
      </c>
      <c r="E47" s="521" t="s">
        <v>1312</v>
      </c>
      <c r="F47" s="518">
        <v>876</v>
      </c>
      <c r="G47" s="519" t="s">
        <v>1737</v>
      </c>
      <c r="H47" s="561">
        <v>118000</v>
      </c>
      <c r="I47" s="518">
        <v>78415</v>
      </c>
      <c r="J47" s="518" t="s">
        <v>1271</v>
      </c>
      <c r="K47" s="581" t="s">
        <v>1654</v>
      </c>
      <c r="L47" s="561">
        <v>118000</v>
      </c>
      <c r="M47" s="518" t="s">
        <v>1352</v>
      </c>
      <c r="N47" s="561">
        <v>118000</v>
      </c>
      <c r="O47" s="520">
        <v>42552</v>
      </c>
      <c r="P47" s="520">
        <v>42705</v>
      </c>
      <c r="Q47" s="521" t="s">
        <v>118</v>
      </c>
      <c r="R47" s="521" t="s">
        <v>1314</v>
      </c>
      <c r="S47" s="521" t="s">
        <v>1809</v>
      </c>
      <c r="T47" s="521" t="s">
        <v>1272</v>
      </c>
      <c r="U47" s="531" t="s">
        <v>1272</v>
      </c>
      <c r="V47" s="532" t="s">
        <v>48</v>
      </c>
      <c r="W47" s="521" t="s">
        <v>1272</v>
      </c>
      <c r="X47" s="518" t="s">
        <v>1272</v>
      </c>
      <c r="Y47" s="518" t="s">
        <v>1272</v>
      </c>
      <c r="Z47" s="518" t="s">
        <v>1272</v>
      </c>
      <c r="AA47" s="518" t="s">
        <v>1315</v>
      </c>
      <c r="AB47" s="519" t="s">
        <v>1316</v>
      </c>
      <c r="AC47" s="533"/>
    </row>
    <row r="48" spans="1:29" ht="64.5" customHeight="1" thickBot="1" x14ac:dyDescent="0.3">
      <c r="A48" s="546" t="s">
        <v>1366</v>
      </c>
      <c r="B48" s="521" t="s">
        <v>1357</v>
      </c>
      <c r="C48" s="521">
        <v>3219000</v>
      </c>
      <c r="D48" s="557" t="s">
        <v>1941</v>
      </c>
      <c r="E48" s="521" t="s">
        <v>1312</v>
      </c>
      <c r="F48" s="518">
        <v>876</v>
      </c>
      <c r="G48" s="519" t="s">
        <v>1737</v>
      </c>
      <c r="H48" s="561">
        <v>393294</v>
      </c>
      <c r="I48" s="518">
        <v>78415</v>
      </c>
      <c r="J48" s="518" t="s">
        <v>1271</v>
      </c>
      <c r="K48" s="581" t="s">
        <v>1658</v>
      </c>
      <c r="L48" s="561">
        <v>393294</v>
      </c>
      <c r="M48" s="518" t="s">
        <v>1352</v>
      </c>
      <c r="N48" s="561">
        <v>393294</v>
      </c>
      <c r="O48" s="520">
        <v>42461</v>
      </c>
      <c r="P48" s="520">
        <v>42522</v>
      </c>
      <c r="Q48" s="521" t="s">
        <v>118</v>
      </c>
      <c r="R48" s="521" t="s">
        <v>1314</v>
      </c>
      <c r="S48" s="521" t="s">
        <v>1809</v>
      </c>
      <c r="T48" s="521" t="s">
        <v>1272</v>
      </c>
      <c r="U48" s="531" t="s">
        <v>1272</v>
      </c>
      <c r="V48" s="532" t="s">
        <v>48</v>
      </c>
      <c r="W48" s="521" t="s">
        <v>1272</v>
      </c>
      <c r="X48" s="518" t="s">
        <v>1272</v>
      </c>
      <c r="Y48" s="518" t="s">
        <v>1272</v>
      </c>
      <c r="Z48" s="518" t="s">
        <v>1272</v>
      </c>
      <c r="AA48" s="518" t="s">
        <v>1315</v>
      </c>
      <c r="AB48" s="534" t="s">
        <v>1316</v>
      </c>
      <c r="AC48" s="533"/>
    </row>
    <row r="49" spans="1:29" ht="64.5" customHeight="1" thickBot="1" x14ac:dyDescent="0.3">
      <c r="A49" s="546" t="s">
        <v>1367</v>
      </c>
      <c r="B49" s="521" t="s">
        <v>1357</v>
      </c>
      <c r="C49" s="521">
        <v>3219000</v>
      </c>
      <c r="D49" s="557" t="s">
        <v>1941</v>
      </c>
      <c r="E49" s="521" t="s">
        <v>1312</v>
      </c>
      <c r="F49" s="518">
        <v>876</v>
      </c>
      <c r="G49" s="519" t="s">
        <v>1737</v>
      </c>
      <c r="H49" s="561">
        <v>393294</v>
      </c>
      <c r="I49" s="518">
        <v>78415</v>
      </c>
      <c r="J49" s="518" t="s">
        <v>1271</v>
      </c>
      <c r="K49" s="581" t="s">
        <v>1658</v>
      </c>
      <c r="L49" s="561">
        <v>393294</v>
      </c>
      <c r="M49" s="518" t="s">
        <v>1352</v>
      </c>
      <c r="N49" s="561">
        <v>393294</v>
      </c>
      <c r="O49" s="520">
        <v>42552</v>
      </c>
      <c r="P49" s="520">
        <v>42614</v>
      </c>
      <c r="Q49" s="521" t="s">
        <v>118</v>
      </c>
      <c r="R49" s="521" t="s">
        <v>1314</v>
      </c>
      <c r="S49" s="521" t="s">
        <v>1809</v>
      </c>
      <c r="T49" s="521" t="s">
        <v>1272</v>
      </c>
      <c r="U49" s="531" t="s">
        <v>1272</v>
      </c>
      <c r="V49" s="532" t="s">
        <v>48</v>
      </c>
      <c r="W49" s="521" t="s">
        <v>1272</v>
      </c>
      <c r="X49" s="518" t="s">
        <v>1272</v>
      </c>
      <c r="Y49" s="518" t="s">
        <v>1272</v>
      </c>
      <c r="Z49" s="518" t="s">
        <v>1272</v>
      </c>
      <c r="AA49" s="518" t="s">
        <v>1315</v>
      </c>
      <c r="AB49" s="519" t="s">
        <v>1316</v>
      </c>
      <c r="AC49" s="533"/>
    </row>
    <row r="50" spans="1:29" ht="64.5" customHeight="1" thickBot="1" x14ac:dyDescent="0.3">
      <c r="A50" s="546" t="s">
        <v>1370</v>
      </c>
      <c r="B50" s="521" t="s">
        <v>1357</v>
      </c>
      <c r="C50" s="521">
        <v>3219000</v>
      </c>
      <c r="D50" s="557" t="s">
        <v>1942</v>
      </c>
      <c r="E50" s="521" t="s">
        <v>1312</v>
      </c>
      <c r="F50" s="518">
        <v>876</v>
      </c>
      <c r="G50" s="519" t="s">
        <v>1737</v>
      </c>
      <c r="H50" s="561">
        <v>393412</v>
      </c>
      <c r="I50" s="518">
        <v>78415</v>
      </c>
      <c r="J50" s="518" t="s">
        <v>1271</v>
      </c>
      <c r="K50" s="581" t="s">
        <v>1659</v>
      </c>
      <c r="L50" s="561">
        <v>393412</v>
      </c>
      <c r="M50" s="518" t="s">
        <v>1352</v>
      </c>
      <c r="N50" s="561">
        <v>393412</v>
      </c>
      <c r="O50" s="520">
        <v>42644</v>
      </c>
      <c r="P50" s="520">
        <v>42705</v>
      </c>
      <c r="Q50" s="521" t="s">
        <v>118</v>
      </c>
      <c r="R50" s="521" t="s">
        <v>1314</v>
      </c>
      <c r="S50" s="521" t="s">
        <v>1809</v>
      </c>
      <c r="T50" s="521" t="s">
        <v>1272</v>
      </c>
      <c r="U50" s="531" t="s">
        <v>1272</v>
      </c>
      <c r="V50" s="532" t="s">
        <v>48</v>
      </c>
      <c r="W50" s="521" t="s">
        <v>1272</v>
      </c>
      <c r="X50" s="518" t="s">
        <v>1272</v>
      </c>
      <c r="Y50" s="518" t="s">
        <v>1272</v>
      </c>
      <c r="Z50" s="518" t="s">
        <v>1272</v>
      </c>
      <c r="AA50" s="518" t="s">
        <v>1315</v>
      </c>
      <c r="AB50" s="519" t="s">
        <v>1316</v>
      </c>
      <c r="AC50" s="533"/>
    </row>
    <row r="51" spans="1:29" ht="64.5" customHeight="1" thickBot="1" x14ac:dyDescent="0.3">
      <c r="A51" s="546" t="s">
        <v>1860</v>
      </c>
      <c r="B51" s="521" t="s">
        <v>1355</v>
      </c>
      <c r="C51" s="521">
        <v>3219000</v>
      </c>
      <c r="D51" s="557" t="s">
        <v>1943</v>
      </c>
      <c r="E51" s="521" t="s">
        <v>1312</v>
      </c>
      <c r="F51" s="518">
        <v>876</v>
      </c>
      <c r="G51" s="519" t="s">
        <v>1737</v>
      </c>
      <c r="H51" s="561">
        <v>708000</v>
      </c>
      <c r="I51" s="518">
        <v>78415</v>
      </c>
      <c r="J51" s="518" t="s">
        <v>1271</v>
      </c>
      <c r="K51" s="581" t="s">
        <v>1655</v>
      </c>
      <c r="L51" s="561">
        <v>708000</v>
      </c>
      <c r="M51" s="518" t="s">
        <v>1352</v>
      </c>
      <c r="N51" s="561">
        <v>708000</v>
      </c>
      <c r="O51" s="520">
        <v>42644</v>
      </c>
      <c r="P51" s="520">
        <v>42705</v>
      </c>
      <c r="Q51" s="521" t="s">
        <v>118</v>
      </c>
      <c r="R51" s="521" t="s">
        <v>1314</v>
      </c>
      <c r="S51" s="521" t="s">
        <v>1809</v>
      </c>
      <c r="T51" s="521" t="s">
        <v>1272</v>
      </c>
      <c r="U51" s="531" t="s">
        <v>1272</v>
      </c>
      <c r="V51" s="532" t="s">
        <v>48</v>
      </c>
      <c r="W51" s="521" t="s">
        <v>1272</v>
      </c>
      <c r="X51" s="518" t="s">
        <v>1272</v>
      </c>
      <c r="Y51" s="518" t="s">
        <v>1272</v>
      </c>
      <c r="Z51" s="518" t="s">
        <v>1272</v>
      </c>
      <c r="AA51" s="518" t="s">
        <v>1315</v>
      </c>
      <c r="AB51" s="519" t="s">
        <v>1316</v>
      </c>
      <c r="AC51" s="533"/>
    </row>
    <row r="52" spans="1:29" ht="64.5" customHeight="1" thickBot="1" x14ac:dyDescent="0.3">
      <c r="A52" s="546" t="s">
        <v>1371</v>
      </c>
      <c r="B52" s="521" t="s">
        <v>1357</v>
      </c>
      <c r="C52" s="521">
        <v>3219000</v>
      </c>
      <c r="D52" s="557" t="s">
        <v>1942</v>
      </c>
      <c r="E52" s="521" t="s">
        <v>1312</v>
      </c>
      <c r="F52" s="518">
        <v>876</v>
      </c>
      <c r="G52" s="519" t="s">
        <v>1737</v>
      </c>
      <c r="H52" s="561">
        <v>118000</v>
      </c>
      <c r="I52" s="518">
        <v>78415</v>
      </c>
      <c r="J52" s="518" t="s">
        <v>1271</v>
      </c>
      <c r="K52" s="581" t="s">
        <v>1654</v>
      </c>
      <c r="L52" s="561">
        <v>118000</v>
      </c>
      <c r="M52" s="518" t="s">
        <v>1352</v>
      </c>
      <c r="N52" s="561">
        <v>118000</v>
      </c>
      <c r="O52" s="520">
        <v>42644</v>
      </c>
      <c r="P52" s="520">
        <v>42705</v>
      </c>
      <c r="Q52" s="521" t="s">
        <v>118</v>
      </c>
      <c r="R52" s="521" t="s">
        <v>1314</v>
      </c>
      <c r="S52" s="521" t="s">
        <v>1809</v>
      </c>
      <c r="T52" s="521" t="s">
        <v>1272</v>
      </c>
      <c r="U52" s="531" t="s">
        <v>1272</v>
      </c>
      <c r="V52" s="532" t="s">
        <v>48</v>
      </c>
      <c r="W52" s="521" t="s">
        <v>1272</v>
      </c>
      <c r="X52" s="518" t="s">
        <v>1272</v>
      </c>
      <c r="Y52" s="518" t="s">
        <v>1272</v>
      </c>
      <c r="Z52" s="518" t="s">
        <v>1272</v>
      </c>
      <c r="AA52" s="518" t="s">
        <v>1315</v>
      </c>
      <c r="AB52" s="519" t="s">
        <v>1316</v>
      </c>
      <c r="AC52" s="533"/>
    </row>
    <row r="53" spans="1:29" ht="64.5" customHeight="1" thickBot="1" x14ac:dyDescent="0.3">
      <c r="A53" s="546" t="s">
        <v>1372</v>
      </c>
      <c r="B53" s="521" t="s">
        <v>1368</v>
      </c>
      <c r="C53" s="521">
        <v>9418000</v>
      </c>
      <c r="D53" s="557" t="s">
        <v>1944</v>
      </c>
      <c r="E53" s="521" t="s">
        <v>1312</v>
      </c>
      <c r="F53" s="518">
        <v>876</v>
      </c>
      <c r="G53" s="519" t="s">
        <v>1737</v>
      </c>
      <c r="H53" s="561">
        <v>593540</v>
      </c>
      <c r="I53" s="518">
        <v>78415</v>
      </c>
      <c r="J53" s="518" t="s">
        <v>1271</v>
      </c>
      <c r="K53" s="581" t="s">
        <v>1660</v>
      </c>
      <c r="L53" s="561">
        <v>593540</v>
      </c>
      <c r="M53" s="518" t="s">
        <v>1369</v>
      </c>
      <c r="N53" s="561">
        <v>593540</v>
      </c>
      <c r="O53" s="520">
        <v>42461</v>
      </c>
      <c r="P53" s="520">
        <v>42522</v>
      </c>
      <c r="Q53" s="521" t="s">
        <v>118</v>
      </c>
      <c r="R53" s="521" t="s">
        <v>1314</v>
      </c>
      <c r="S53" s="521" t="s">
        <v>1809</v>
      </c>
      <c r="T53" s="521" t="s">
        <v>1272</v>
      </c>
      <c r="U53" s="531" t="s">
        <v>1272</v>
      </c>
      <c r="V53" s="532" t="s">
        <v>48</v>
      </c>
      <c r="W53" s="521" t="s">
        <v>1272</v>
      </c>
      <c r="X53" s="518" t="s">
        <v>1272</v>
      </c>
      <c r="Y53" s="518" t="s">
        <v>1272</v>
      </c>
      <c r="Z53" s="518" t="s">
        <v>1272</v>
      </c>
      <c r="AA53" s="518" t="s">
        <v>1315</v>
      </c>
      <c r="AB53" s="519" t="s">
        <v>285</v>
      </c>
      <c r="AC53" s="533"/>
    </row>
    <row r="54" spans="1:29" ht="64.5" customHeight="1" thickBot="1" x14ac:dyDescent="0.3">
      <c r="A54" s="546" t="s">
        <v>1373</v>
      </c>
      <c r="B54" s="521" t="s">
        <v>1368</v>
      </c>
      <c r="C54" s="521">
        <v>9418000</v>
      </c>
      <c r="D54" s="557" t="s">
        <v>1945</v>
      </c>
      <c r="E54" s="521" t="s">
        <v>1312</v>
      </c>
      <c r="F54" s="518">
        <v>876</v>
      </c>
      <c r="G54" s="519" t="s">
        <v>1737</v>
      </c>
      <c r="H54" s="561">
        <v>297950</v>
      </c>
      <c r="I54" s="518">
        <v>78415</v>
      </c>
      <c r="J54" s="518" t="s">
        <v>1271</v>
      </c>
      <c r="K54" s="581" t="s">
        <v>1661</v>
      </c>
      <c r="L54" s="561">
        <v>297950</v>
      </c>
      <c r="M54" s="518" t="s">
        <v>1369</v>
      </c>
      <c r="N54" s="561">
        <v>297950</v>
      </c>
      <c r="O54" s="520">
        <v>42461</v>
      </c>
      <c r="P54" s="520">
        <v>42522</v>
      </c>
      <c r="Q54" s="521" t="s">
        <v>118</v>
      </c>
      <c r="R54" s="521" t="s">
        <v>1314</v>
      </c>
      <c r="S54" s="521" t="s">
        <v>1809</v>
      </c>
      <c r="T54" s="521" t="s">
        <v>1272</v>
      </c>
      <c r="U54" s="531" t="s">
        <v>1272</v>
      </c>
      <c r="V54" s="532" t="s">
        <v>48</v>
      </c>
      <c r="W54" s="521" t="s">
        <v>1272</v>
      </c>
      <c r="X54" s="518" t="s">
        <v>1272</v>
      </c>
      <c r="Y54" s="518" t="s">
        <v>1272</v>
      </c>
      <c r="Z54" s="518" t="s">
        <v>1272</v>
      </c>
      <c r="AA54" s="518" t="s">
        <v>1315</v>
      </c>
      <c r="AB54" s="519" t="s">
        <v>216</v>
      </c>
      <c r="AC54" s="533"/>
    </row>
    <row r="55" spans="1:29" ht="64.5" customHeight="1" thickBot="1" x14ac:dyDescent="0.3">
      <c r="A55" s="546" t="s">
        <v>1374</v>
      </c>
      <c r="B55" s="521" t="s">
        <v>1368</v>
      </c>
      <c r="C55" s="521">
        <v>9418000</v>
      </c>
      <c r="D55" s="557" t="s">
        <v>1946</v>
      </c>
      <c r="E55" s="521" t="s">
        <v>1312</v>
      </c>
      <c r="F55" s="518">
        <v>876</v>
      </c>
      <c r="G55" s="519" t="s">
        <v>1737</v>
      </c>
      <c r="H55" s="561">
        <v>194109.99999999997</v>
      </c>
      <c r="I55" s="518">
        <v>78415</v>
      </c>
      <c r="J55" s="518" t="s">
        <v>1271</v>
      </c>
      <c r="K55" s="581" t="s">
        <v>1662</v>
      </c>
      <c r="L55" s="561">
        <v>194109.99999999997</v>
      </c>
      <c r="M55" s="518" t="s">
        <v>1369</v>
      </c>
      <c r="N55" s="561">
        <v>194109.99999999997</v>
      </c>
      <c r="O55" s="520">
        <v>42461</v>
      </c>
      <c r="P55" s="520">
        <v>42522</v>
      </c>
      <c r="Q55" s="521" t="s">
        <v>118</v>
      </c>
      <c r="R55" s="521" t="s">
        <v>1314</v>
      </c>
      <c r="S55" s="521" t="s">
        <v>1809</v>
      </c>
      <c r="T55" s="521" t="s">
        <v>1272</v>
      </c>
      <c r="U55" s="531" t="s">
        <v>1272</v>
      </c>
      <c r="V55" s="532" t="s">
        <v>48</v>
      </c>
      <c r="W55" s="521" t="s">
        <v>1272</v>
      </c>
      <c r="X55" s="518" t="s">
        <v>1272</v>
      </c>
      <c r="Y55" s="518" t="s">
        <v>1272</v>
      </c>
      <c r="Z55" s="518" t="s">
        <v>1272</v>
      </c>
      <c r="AA55" s="518" t="s">
        <v>1315</v>
      </c>
      <c r="AB55" s="519" t="s">
        <v>216</v>
      </c>
      <c r="AC55" s="533"/>
    </row>
    <row r="56" spans="1:29" ht="64.5" customHeight="1" thickBot="1" x14ac:dyDescent="0.3">
      <c r="A56" s="546" t="s">
        <v>1375</v>
      </c>
      <c r="B56" s="521" t="s">
        <v>1368</v>
      </c>
      <c r="C56" s="521">
        <v>9418000</v>
      </c>
      <c r="D56" s="557" t="s">
        <v>1947</v>
      </c>
      <c r="E56" s="521" t="s">
        <v>1312</v>
      </c>
      <c r="F56" s="518">
        <v>876</v>
      </c>
      <c r="G56" s="519" t="s">
        <v>1737</v>
      </c>
      <c r="H56" s="561">
        <v>272108</v>
      </c>
      <c r="I56" s="518">
        <v>78415</v>
      </c>
      <c r="J56" s="518" t="s">
        <v>1271</v>
      </c>
      <c r="K56" s="581" t="s">
        <v>1663</v>
      </c>
      <c r="L56" s="561">
        <v>272108</v>
      </c>
      <c r="M56" s="518" t="s">
        <v>1369</v>
      </c>
      <c r="N56" s="561">
        <v>272108</v>
      </c>
      <c r="O56" s="520">
        <v>42461</v>
      </c>
      <c r="P56" s="520">
        <v>42522</v>
      </c>
      <c r="Q56" s="521" t="s">
        <v>118</v>
      </c>
      <c r="R56" s="521" t="s">
        <v>1314</v>
      </c>
      <c r="S56" s="521" t="s">
        <v>1809</v>
      </c>
      <c r="T56" s="521" t="s">
        <v>1272</v>
      </c>
      <c r="U56" s="531" t="s">
        <v>1272</v>
      </c>
      <c r="V56" s="532" t="s">
        <v>48</v>
      </c>
      <c r="W56" s="521" t="s">
        <v>1272</v>
      </c>
      <c r="X56" s="518" t="s">
        <v>1272</v>
      </c>
      <c r="Y56" s="518" t="s">
        <v>1272</v>
      </c>
      <c r="Z56" s="518" t="s">
        <v>1272</v>
      </c>
      <c r="AA56" s="518" t="s">
        <v>1315</v>
      </c>
      <c r="AB56" s="519" t="s">
        <v>1316</v>
      </c>
      <c r="AC56" s="533"/>
    </row>
    <row r="57" spans="1:29" ht="64.5" customHeight="1" thickBot="1" x14ac:dyDescent="0.3">
      <c r="A57" s="546" t="s">
        <v>1376</v>
      </c>
      <c r="B57" s="521" t="s">
        <v>1368</v>
      </c>
      <c r="C57" s="521">
        <v>9418000</v>
      </c>
      <c r="D57" s="557" t="s">
        <v>1948</v>
      </c>
      <c r="E57" s="521" t="s">
        <v>1312</v>
      </c>
      <c r="F57" s="518">
        <v>876</v>
      </c>
      <c r="G57" s="519" t="s">
        <v>1737</v>
      </c>
      <c r="H57" s="561">
        <v>138060</v>
      </c>
      <c r="I57" s="518">
        <v>78415</v>
      </c>
      <c r="J57" s="518" t="s">
        <v>1271</v>
      </c>
      <c r="K57" s="581" t="s">
        <v>1664</v>
      </c>
      <c r="L57" s="561">
        <v>138060</v>
      </c>
      <c r="M57" s="518" t="s">
        <v>1369</v>
      </c>
      <c r="N57" s="561">
        <v>138060</v>
      </c>
      <c r="O57" s="520">
        <v>42461</v>
      </c>
      <c r="P57" s="520">
        <v>42522</v>
      </c>
      <c r="Q57" s="521" t="s">
        <v>118</v>
      </c>
      <c r="R57" s="521" t="s">
        <v>1314</v>
      </c>
      <c r="S57" s="521" t="s">
        <v>1809</v>
      </c>
      <c r="T57" s="521" t="s">
        <v>1272</v>
      </c>
      <c r="U57" s="531" t="s">
        <v>1272</v>
      </c>
      <c r="V57" s="532" t="s">
        <v>48</v>
      </c>
      <c r="W57" s="521" t="s">
        <v>1272</v>
      </c>
      <c r="X57" s="518" t="s">
        <v>1272</v>
      </c>
      <c r="Y57" s="518" t="s">
        <v>1272</v>
      </c>
      <c r="Z57" s="518" t="s">
        <v>1272</v>
      </c>
      <c r="AA57" s="518" t="s">
        <v>1315</v>
      </c>
      <c r="AB57" s="519" t="s">
        <v>216</v>
      </c>
      <c r="AC57" s="533"/>
    </row>
    <row r="58" spans="1:29" ht="64.5" customHeight="1" thickBot="1" x14ac:dyDescent="0.3">
      <c r="A58" s="546" t="s">
        <v>1377</v>
      </c>
      <c r="B58" s="521" t="s">
        <v>1351</v>
      </c>
      <c r="C58" s="521">
        <v>2411000</v>
      </c>
      <c r="D58" s="557" t="s">
        <v>1935</v>
      </c>
      <c r="E58" s="521" t="s">
        <v>1312</v>
      </c>
      <c r="F58" s="518">
        <v>876</v>
      </c>
      <c r="G58" s="519" t="s">
        <v>1737</v>
      </c>
      <c r="H58" s="561">
        <v>118000</v>
      </c>
      <c r="I58" s="518">
        <v>78415</v>
      </c>
      <c r="J58" s="518" t="s">
        <v>1271</v>
      </c>
      <c r="K58" s="581" t="s">
        <v>1654</v>
      </c>
      <c r="L58" s="561">
        <v>118000</v>
      </c>
      <c r="M58" s="518" t="s">
        <v>1352</v>
      </c>
      <c r="N58" s="561">
        <v>118000</v>
      </c>
      <c r="O58" s="520">
        <v>42644</v>
      </c>
      <c r="P58" s="520">
        <v>42705</v>
      </c>
      <c r="Q58" s="521" t="s">
        <v>118</v>
      </c>
      <c r="R58" s="521" t="s">
        <v>1314</v>
      </c>
      <c r="S58" s="521" t="s">
        <v>1809</v>
      </c>
      <c r="T58" s="521" t="s">
        <v>1272</v>
      </c>
      <c r="U58" s="531" t="s">
        <v>1272</v>
      </c>
      <c r="V58" s="532" t="s">
        <v>48</v>
      </c>
      <c r="W58" s="521" t="s">
        <v>1272</v>
      </c>
      <c r="X58" s="518" t="s">
        <v>1272</v>
      </c>
      <c r="Y58" s="518" t="s">
        <v>1272</v>
      </c>
      <c r="Z58" s="518" t="s">
        <v>1272</v>
      </c>
      <c r="AA58" s="518" t="s">
        <v>1315</v>
      </c>
      <c r="AB58" s="519" t="s">
        <v>1316</v>
      </c>
      <c r="AC58" s="533"/>
    </row>
    <row r="59" spans="1:29" ht="64.5" customHeight="1" thickBot="1" x14ac:dyDescent="0.3">
      <c r="A59" s="546" t="s">
        <v>1378</v>
      </c>
      <c r="B59" s="521" t="s">
        <v>1346</v>
      </c>
      <c r="C59" s="521">
        <v>2896010</v>
      </c>
      <c r="D59" s="557" t="s">
        <v>1949</v>
      </c>
      <c r="E59" s="521" t="s">
        <v>1312</v>
      </c>
      <c r="F59" s="518">
        <v>876</v>
      </c>
      <c r="G59" s="519" t="s">
        <v>1737</v>
      </c>
      <c r="H59" s="561">
        <v>3540000</v>
      </c>
      <c r="I59" s="518">
        <v>78415</v>
      </c>
      <c r="J59" s="518" t="s">
        <v>1271</v>
      </c>
      <c r="K59" s="581" t="s">
        <v>1665</v>
      </c>
      <c r="L59" s="561">
        <v>3540000</v>
      </c>
      <c r="M59" s="518" t="s">
        <v>1352</v>
      </c>
      <c r="N59" s="561">
        <v>3540000</v>
      </c>
      <c r="O59" s="520">
        <v>42370</v>
      </c>
      <c r="P59" s="520">
        <v>42430</v>
      </c>
      <c r="Q59" s="521" t="s">
        <v>118</v>
      </c>
      <c r="R59" s="521" t="s">
        <v>1314</v>
      </c>
      <c r="S59" s="521" t="s">
        <v>1809</v>
      </c>
      <c r="T59" s="521" t="s">
        <v>1272</v>
      </c>
      <c r="U59" s="531" t="s">
        <v>1272</v>
      </c>
      <c r="V59" s="532" t="s">
        <v>1736</v>
      </c>
      <c r="W59" s="521" t="s">
        <v>1272</v>
      </c>
      <c r="X59" s="518" t="s">
        <v>1272</v>
      </c>
      <c r="Y59" s="518" t="s">
        <v>1272</v>
      </c>
      <c r="Z59" s="518" t="s">
        <v>1272</v>
      </c>
      <c r="AA59" s="518" t="s">
        <v>1315</v>
      </c>
      <c r="AB59" s="547" t="s">
        <v>285</v>
      </c>
      <c r="AC59" s="533"/>
    </row>
    <row r="60" spans="1:29" ht="64.5" customHeight="1" thickBot="1" x14ac:dyDescent="0.3">
      <c r="A60" s="546" t="s">
        <v>1379</v>
      </c>
      <c r="B60" s="521" t="s">
        <v>1346</v>
      </c>
      <c r="C60" s="521">
        <v>2896010</v>
      </c>
      <c r="D60" s="557" t="s">
        <v>1949</v>
      </c>
      <c r="E60" s="521" t="s">
        <v>1312</v>
      </c>
      <c r="F60" s="518">
        <v>876</v>
      </c>
      <c r="G60" s="519" t="s">
        <v>1737</v>
      </c>
      <c r="H60" s="561">
        <v>354000</v>
      </c>
      <c r="I60" s="518">
        <v>78415</v>
      </c>
      <c r="J60" s="518" t="s">
        <v>1271</v>
      </c>
      <c r="K60" s="581" t="s">
        <v>1651</v>
      </c>
      <c r="L60" s="561">
        <v>354000</v>
      </c>
      <c r="M60" s="518" t="s">
        <v>1352</v>
      </c>
      <c r="N60" s="561">
        <v>354000</v>
      </c>
      <c r="O60" s="520">
        <v>42370</v>
      </c>
      <c r="P60" s="520">
        <v>42430</v>
      </c>
      <c r="Q60" s="521" t="s">
        <v>118</v>
      </c>
      <c r="R60" s="521" t="s">
        <v>1314</v>
      </c>
      <c r="S60" s="521" t="s">
        <v>1809</v>
      </c>
      <c r="T60" s="521" t="s">
        <v>1272</v>
      </c>
      <c r="U60" s="531" t="s">
        <v>1272</v>
      </c>
      <c r="V60" s="532" t="s">
        <v>1736</v>
      </c>
      <c r="W60" s="521" t="s">
        <v>1272</v>
      </c>
      <c r="X60" s="518" t="s">
        <v>1272</v>
      </c>
      <c r="Y60" s="518" t="s">
        <v>1272</v>
      </c>
      <c r="Z60" s="518" t="s">
        <v>1272</v>
      </c>
      <c r="AA60" s="518" t="s">
        <v>1315</v>
      </c>
      <c r="AB60" s="547" t="s">
        <v>285</v>
      </c>
      <c r="AC60" s="533"/>
    </row>
    <row r="61" spans="1:29" ht="64.5" customHeight="1" thickBot="1" x14ac:dyDescent="0.3">
      <c r="A61" s="546" t="s">
        <v>1380</v>
      </c>
      <c r="B61" s="521" t="s">
        <v>1346</v>
      </c>
      <c r="C61" s="521">
        <v>2896010</v>
      </c>
      <c r="D61" s="557" t="s">
        <v>1950</v>
      </c>
      <c r="E61" s="521" t="s">
        <v>1312</v>
      </c>
      <c r="F61" s="518">
        <v>876</v>
      </c>
      <c r="G61" s="519" t="s">
        <v>1737</v>
      </c>
      <c r="H61" s="561">
        <v>206500</v>
      </c>
      <c r="I61" s="518">
        <v>78415</v>
      </c>
      <c r="J61" s="518" t="s">
        <v>1271</v>
      </c>
      <c r="K61" s="581" t="s">
        <v>1666</v>
      </c>
      <c r="L61" s="561">
        <v>206500</v>
      </c>
      <c r="M61" s="518" t="s">
        <v>1352</v>
      </c>
      <c r="N61" s="561">
        <v>206500</v>
      </c>
      <c r="O61" s="520">
        <v>42370</v>
      </c>
      <c r="P61" s="520">
        <v>42430</v>
      </c>
      <c r="Q61" s="521" t="s">
        <v>118</v>
      </c>
      <c r="R61" s="521" t="s">
        <v>1314</v>
      </c>
      <c r="S61" s="521" t="s">
        <v>1809</v>
      </c>
      <c r="T61" s="521" t="s">
        <v>1272</v>
      </c>
      <c r="U61" s="531" t="s">
        <v>1272</v>
      </c>
      <c r="V61" s="532" t="s">
        <v>1736</v>
      </c>
      <c r="W61" s="521" t="s">
        <v>1272</v>
      </c>
      <c r="X61" s="518" t="s">
        <v>1272</v>
      </c>
      <c r="Y61" s="518" t="s">
        <v>1272</v>
      </c>
      <c r="Z61" s="518" t="s">
        <v>1272</v>
      </c>
      <c r="AA61" s="518" t="s">
        <v>1315</v>
      </c>
      <c r="AB61" s="547" t="s">
        <v>285</v>
      </c>
      <c r="AC61" s="533"/>
    </row>
    <row r="62" spans="1:29" ht="64.5" customHeight="1" thickBot="1" x14ac:dyDescent="0.3">
      <c r="A62" s="546" t="s">
        <v>1381</v>
      </c>
      <c r="B62" s="521" t="s">
        <v>1346</v>
      </c>
      <c r="C62" s="521">
        <v>2896010</v>
      </c>
      <c r="D62" s="557" t="s">
        <v>1950</v>
      </c>
      <c r="E62" s="521" t="s">
        <v>1312</v>
      </c>
      <c r="F62" s="518">
        <v>876</v>
      </c>
      <c r="G62" s="519" t="s">
        <v>1737</v>
      </c>
      <c r="H62" s="561">
        <v>206500</v>
      </c>
      <c r="I62" s="518">
        <v>78415</v>
      </c>
      <c r="J62" s="518" t="s">
        <v>1271</v>
      </c>
      <c r="K62" s="581" t="s">
        <v>1666</v>
      </c>
      <c r="L62" s="561">
        <v>206500</v>
      </c>
      <c r="M62" s="518" t="s">
        <v>1352</v>
      </c>
      <c r="N62" s="561">
        <v>206500</v>
      </c>
      <c r="O62" s="520">
        <v>42461</v>
      </c>
      <c r="P62" s="520">
        <v>42522</v>
      </c>
      <c r="Q62" s="521" t="s">
        <v>118</v>
      </c>
      <c r="R62" s="521" t="s">
        <v>1314</v>
      </c>
      <c r="S62" s="521" t="s">
        <v>1809</v>
      </c>
      <c r="T62" s="521" t="s">
        <v>1272</v>
      </c>
      <c r="U62" s="531" t="s">
        <v>1272</v>
      </c>
      <c r="V62" s="532" t="s">
        <v>1736</v>
      </c>
      <c r="W62" s="521" t="s">
        <v>1272</v>
      </c>
      <c r="X62" s="518" t="s">
        <v>1272</v>
      </c>
      <c r="Y62" s="518" t="s">
        <v>1272</v>
      </c>
      <c r="Z62" s="518" t="s">
        <v>1272</v>
      </c>
      <c r="AA62" s="518" t="s">
        <v>1315</v>
      </c>
      <c r="AB62" s="547" t="s">
        <v>285</v>
      </c>
      <c r="AC62" s="533"/>
    </row>
    <row r="63" spans="1:29" ht="64.5" customHeight="1" thickBot="1" x14ac:dyDescent="0.3">
      <c r="A63" s="546" t="s">
        <v>1382</v>
      </c>
      <c r="B63" s="521" t="s">
        <v>1346</v>
      </c>
      <c r="C63" s="521">
        <v>2896010</v>
      </c>
      <c r="D63" s="557" t="s">
        <v>1950</v>
      </c>
      <c r="E63" s="521" t="s">
        <v>1312</v>
      </c>
      <c r="F63" s="518">
        <v>876</v>
      </c>
      <c r="G63" s="519" t="s">
        <v>1737</v>
      </c>
      <c r="H63" s="561">
        <v>206500</v>
      </c>
      <c r="I63" s="518">
        <v>78415</v>
      </c>
      <c r="J63" s="518" t="s">
        <v>1271</v>
      </c>
      <c r="K63" s="581" t="s">
        <v>1666</v>
      </c>
      <c r="L63" s="561">
        <v>206500</v>
      </c>
      <c r="M63" s="518" t="s">
        <v>1352</v>
      </c>
      <c r="N63" s="561">
        <v>206500</v>
      </c>
      <c r="O63" s="520">
        <v>42552</v>
      </c>
      <c r="P63" s="520">
        <v>42614</v>
      </c>
      <c r="Q63" s="521" t="s">
        <v>118</v>
      </c>
      <c r="R63" s="521" t="s">
        <v>1314</v>
      </c>
      <c r="S63" s="521" t="s">
        <v>1809</v>
      </c>
      <c r="T63" s="521" t="s">
        <v>1272</v>
      </c>
      <c r="U63" s="531" t="s">
        <v>1272</v>
      </c>
      <c r="V63" s="532" t="s">
        <v>1736</v>
      </c>
      <c r="W63" s="521" t="s">
        <v>1272</v>
      </c>
      <c r="X63" s="518" t="s">
        <v>1272</v>
      </c>
      <c r="Y63" s="518" t="s">
        <v>1272</v>
      </c>
      <c r="Z63" s="518" t="s">
        <v>1272</v>
      </c>
      <c r="AA63" s="518" t="s">
        <v>1315</v>
      </c>
      <c r="AB63" s="547" t="s">
        <v>285</v>
      </c>
      <c r="AC63" s="533"/>
    </row>
    <row r="64" spans="1:29" ht="64.5" customHeight="1" thickBot="1" x14ac:dyDescent="0.3">
      <c r="A64" s="546" t="s">
        <v>1383</v>
      </c>
      <c r="B64" s="521" t="s">
        <v>1346</v>
      </c>
      <c r="C64" s="521">
        <v>2896010</v>
      </c>
      <c r="D64" s="557" t="s">
        <v>1949</v>
      </c>
      <c r="E64" s="521" t="s">
        <v>1312</v>
      </c>
      <c r="F64" s="518">
        <v>876</v>
      </c>
      <c r="G64" s="519" t="s">
        <v>1737</v>
      </c>
      <c r="H64" s="561">
        <v>206500</v>
      </c>
      <c r="I64" s="518">
        <v>78415</v>
      </c>
      <c r="J64" s="518" t="s">
        <v>1271</v>
      </c>
      <c r="K64" s="581" t="s">
        <v>1666</v>
      </c>
      <c r="L64" s="561">
        <v>206500</v>
      </c>
      <c r="M64" s="518" t="s">
        <v>1352</v>
      </c>
      <c r="N64" s="561">
        <v>206500</v>
      </c>
      <c r="O64" s="520">
        <v>42644</v>
      </c>
      <c r="P64" s="520">
        <v>42705</v>
      </c>
      <c r="Q64" s="521" t="s">
        <v>118</v>
      </c>
      <c r="R64" s="521" t="s">
        <v>1314</v>
      </c>
      <c r="S64" s="521" t="s">
        <v>1809</v>
      </c>
      <c r="T64" s="521" t="s">
        <v>1272</v>
      </c>
      <c r="U64" s="531" t="s">
        <v>1272</v>
      </c>
      <c r="V64" s="532" t="s">
        <v>1736</v>
      </c>
      <c r="W64" s="521" t="s">
        <v>1272</v>
      </c>
      <c r="X64" s="518" t="s">
        <v>1272</v>
      </c>
      <c r="Y64" s="518" t="s">
        <v>1272</v>
      </c>
      <c r="Z64" s="518" t="s">
        <v>1272</v>
      </c>
      <c r="AA64" s="518" t="s">
        <v>1315</v>
      </c>
      <c r="AB64" s="547" t="s">
        <v>285</v>
      </c>
      <c r="AC64" s="533"/>
    </row>
    <row r="65" spans="1:29" ht="64.5" customHeight="1" thickBot="1" x14ac:dyDescent="0.3">
      <c r="A65" s="546" t="s">
        <v>1384</v>
      </c>
      <c r="B65" s="521" t="s">
        <v>1346</v>
      </c>
      <c r="C65" s="521">
        <v>2896010</v>
      </c>
      <c r="D65" s="557" t="s">
        <v>1950</v>
      </c>
      <c r="E65" s="521" t="s">
        <v>1312</v>
      </c>
      <c r="F65" s="518">
        <v>876</v>
      </c>
      <c r="G65" s="519" t="s">
        <v>1737</v>
      </c>
      <c r="H65" s="561">
        <v>236000</v>
      </c>
      <c r="I65" s="518">
        <v>78415</v>
      </c>
      <c r="J65" s="518" t="s">
        <v>1271</v>
      </c>
      <c r="K65" s="581" t="s">
        <v>1656</v>
      </c>
      <c r="L65" s="561">
        <v>236000</v>
      </c>
      <c r="M65" s="518" t="s">
        <v>1352</v>
      </c>
      <c r="N65" s="561">
        <v>236000</v>
      </c>
      <c r="O65" s="520">
        <v>42644</v>
      </c>
      <c r="P65" s="520">
        <v>42705</v>
      </c>
      <c r="Q65" s="521" t="s">
        <v>118</v>
      </c>
      <c r="R65" s="521" t="s">
        <v>1314</v>
      </c>
      <c r="S65" s="521" t="s">
        <v>1809</v>
      </c>
      <c r="T65" s="521" t="s">
        <v>1272</v>
      </c>
      <c r="U65" s="531" t="s">
        <v>1272</v>
      </c>
      <c r="V65" s="532" t="s">
        <v>1736</v>
      </c>
      <c r="W65" s="521" t="s">
        <v>1272</v>
      </c>
      <c r="X65" s="518" t="s">
        <v>1272</v>
      </c>
      <c r="Y65" s="518" t="s">
        <v>1272</v>
      </c>
      <c r="Z65" s="518" t="s">
        <v>1272</v>
      </c>
      <c r="AA65" s="518" t="s">
        <v>1315</v>
      </c>
      <c r="AB65" s="547" t="s">
        <v>285</v>
      </c>
      <c r="AC65" s="533"/>
    </row>
    <row r="66" spans="1:29" ht="64.5" customHeight="1" thickBot="1" x14ac:dyDescent="0.3">
      <c r="A66" s="546" t="s">
        <v>1385</v>
      </c>
      <c r="B66" s="521" t="s">
        <v>1346</v>
      </c>
      <c r="C66" s="521">
        <v>2896010</v>
      </c>
      <c r="D66" s="557" t="s">
        <v>1950</v>
      </c>
      <c r="E66" s="521" t="s">
        <v>1312</v>
      </c>
      <c r="F66" s="518">
        <v>876</v>
      </c>
      <c r="G66" s="519" t="s">
        <v>1737</v>
      </c>
      <c r="H66" s="561">
        <v>118000</v>
      </c>
      <c r="I66" s="518">
        <v>78415</v>
      </c>
      <c r="J66" s="518" t="s">
        <v>1271</v>
      </c>
      <c r="K66" s="581" t="s">
        <v>1654</v>
      </c>
      <c r="L66" s="561">
        <v>118000</v>
      </c>
      <c r="M66" s="518" t="s">
        <v>1352</v>
      </c>
      <c r="N66" s="561">
        <v>118000</v>
      </c>
      <c r="O66" s="520">
        <v>42461</v>
      </c>
      <c r="P66" s="520">
        <v>42522</v>
      </c>
      <c r="Q66" s="521" t="s">
        <v>118</v>
      </c>
      <c r="R66" s="521" t="s">
        <v>1314</v>
      </c>
      <c r="S66" s="521" t="s">
        <v>1809</v>
      </c>
      <c r="T66" s="521" t="s">
        <v>1272</v>
      </c>
      <c r="U66" s="531" t="s">
        <v>1272</v>
      </c>
      <c r="V66" s="532" t="s">
        <v>1736</v>
      </c>
      <c r="W66" s="521" t="s">
        <v>1272</v>
      </c>
      <c r="X66" s="518" t="s">
        <v>1272</v>
      </c>
      <c r="Y66" s="518" t="s">
        <v>1272</v>
      </c>
      <c r="Z66" s="518" t="s">
        <v>1272</v>
      </c>
      <c r="AA66" s="518" t="s">
        <v>1315</v>
      </c>
      <c r="AB66" s="547" t="s">
        <v>285</v>
      </c>
      <c r="AC66" s="533"/>
    </row>
    <row r="67" spans="1:29" ht="64.5" customHeight="1" thickBot="1" x14ac:dyDescent="0.3">
      <c r="A67" s="546" t="s">
        <v>1386</v>
      </c>
      <c r="B67" s="521" t="s">
        <v>1346</v>
      </c>
      <c r="C67" s="521">
        <v>2896010</v>
      </c>
      <c r="D67" s="557" t="s">
        <v>1950</v>
      </c>
      <c r="E67" s="521" t="s">
        <v>1312</v>
      </c>
      <c r="F67" s="518">
        <v>876</v>
      </c>
      <c r="G67" s="519" t="s">
        <v>1737</v>
      </c>
      <c r="H67" s="561">
        <v>118000</v>
      </c>
      <c r="I67" s="518">
        <v>78415</v>
      </c>
      <c r="J67" s="518" t="s">
        <v>1271</v>
      </c>
      <c r="K67" s="581" t="s">
        <v>1654</v>
      </c>
      <c r="L67" s="561">
        <v>118000</v>
      </c>
      <c r="M67" s="518" t="s">
        <v>1352</v>
      </c>
      <c r="N67" s="561">
        <v>118000</v>
      </c>
      <c r="O67" s="520">
        <v>42461</v>
      </c>
      <c r="P67" s="520">
        <v>42522</v>
      </c>
      <c r="Q67" s="521" t="s">
        <v>118</v>
      </c>
      <c r="R67" s="521" t="s">
        <v>1314</v>
      </c>
      <c r="S67" s="521" t="s">
        <v>1809</v>
      </c>
      <c r="T67" s="521" t="s">
        <v>1272</v>
      </c>
      <c r="U67" s="531" t="s">
        <v>1272</v>
      </c>
      <c r="V67" s="532" t="s">
        <v>1736</v>
      </c>
      <c r="W67" s="521" t="s">
        <v>1272</v>
      </c>
      <c r="X67" s="518" t="s">
        <v>1272</v>
      </c>
      <c r="Y67" s="518" t="s">
        <v>1272</v>
      </c>
      <c r="Z67" s="518" t="s">
        <v>1272</v>
      </c>
      <c r="AA67" s="518" t="s">
        <v>1315</v>
      </c>
      <c r="AB67" s="547" t="s">
        <v>285</v>
      </c>
      <c r="AC67" s="533"/>
    </row>
    <row r="68" spans="1:29" ht="64.5" customHeight="1" thickBot="1" x14ac:dyDescent="0.3">
      <c r="A68" s="546" t="s">
        <v>1389</v>
      </c>
      <c r="B68" s="521" t="s">
        <v>1357</v>
      </c>
      <c r="C68" s="521">
        <v>2423913</v>
      </c>
      <c r="D68" s="557" t="s">
        <v>1951</v>
      </c>
      <c r="E68" s="521" t="s">
        <v>1312</v>
      </c>
      <c r="F68" s="518">
        <v>876</v>
      </c>
      <c r="G68" s="519" t="s">
        <v>1737</v>
      </c>
      <c r="H68" s="561">
        <v>118000</v>
      </c>
      <c r="I68" s="518">
        <v>78415</v>
      </c>
      <c r="J68" s="518" t="s">
        <v>1271</v>
      </c>
      <c r="K68" s="581" t="s">
        <v>1654</v>
      </c>
      <c r="L68" s="561">
        <v>118000</v>
      </c>
      <c r="M68" s="518" t="s">
        <v>1352</v>
      </c>
      <c r="N68" s="561">
        <v>118000</v>
      </c>
      <c r="O68" s="520">
        <v>42370</v>
      </c>
      <c r="P68" s="520">
        <v>42430</v>
      </c>
      <c r="Q68" s="521" t="s">
        <v>118</v>
      </c>
      <c r="R68" s="521" t="s">
        <v>1314</v>
      </c>
      <c r="S68" s="521" t="s">
        <v>1809</v>
      </c>
      <c r="T68" s="521" t="s">
        <v>1272</v>
      </c>
      <c r="U68" s="531" t="s">
        <v>1272</v>
      </c>
      <c r="V68" s="532" t="s">
        <v>48</v>
      </c>
      <c r="W68" s="521" t="s">
        <v>1272</v>
      </c>
      <c r="X68" s="518" t="s">
        <v>1272</v>
      </c>
      <c r="Y68" s="518" t="s">
        <v>1272</v>
      </c>
      <c r="Z68" s="518" t="s">
        <v>1272</v>
      </c>
      <c r="AA68" s="518" t="s">
        <v>1315</v>
      </c>
      <c r="AB68" s="519" t="s">
        <v>1316</v>
      </c>
      <c r="AC68" s="533"/>
    </row>
    <row r="69" spans="1:29" ht="64.5" customHeight="1" thickBot="1" x14ac:dyDescent="0.3">
      <c r="A69" s="546" t="s">
        <v>1392</v>
      </c>
      <c r="B69" s="521" t="s">
        <v>1346</v>
      </c>
      <c r="C69" s="521">
        <v>2896010</v>
      </c>
      <c r="D69" s="557" t="s">
        <v>1949</v>
      </c>
      <c r="E69" s="521" t="s">
        <v>1312</v>
      </c>
      <c r="F69" s="518">
        <v>876</v>
      </c>
      <c r="G69" s="519" t="s">
        <v>1737</v>
      </c>
      <c r="H69" s="561">
        <v>472000</v>
      </c>
      <c r="I69" s="518">
        <v>78415</v>
      </c>
      <c r="J69" s="518" t="s">
        <v>1271</v>
      </c>
      <c r="K69" s="581" t="s">
        <v>1652</v>
      </c>
      <c r="L69" s="561">
        <v>472000</v>
      </c>
      <c r="M69" s="518" t="s">
        <v>1352</v>
      </c>
      <c r="N69" s="561">
        <v>472000</v>
      </c>
      <c r="O69" s="520">
        <v>42461</v>
      </c>
      <c r="P69" s="520">
        <v>42522</v>
      </c>
      <c r="Q69" s="521" t="s">
        <v>118</v>
      </c>
      <c r="R69" s="521" t="s">
        <v>1314</v>
      </c>
      <c r="S69" s="521" t="s">
        <v>1809</v>
      </c>
      <c r="T69" s="521" t="s">
        <v>1272</v>
      </c>
      <c r="U69" s="531" t="s">
        <v>1272</v>
      </c>
      <c r="V69" s="532" t="s">
        <v>1736</v>
      </c>
      <c r="W69" s="521" t="s">
        <v>1272</v>
      </c>
      <c r="X69" s="518" t="s">
        <v>1272</v>
      </c>
      <c r="Y69" s="518" t="s">
        <v>1272</v>
      </c>
      <c r="Z69" s="518" t="s">
        <v>1272</v>
      </c>
      <c r="AA69" s="518" t="s">
        <v>1315</v>
      </c>
      <c r="AB69" s="547" t="s">
        <v>285</v>
      </c>
      <c r="AC69" s="533"/>
    </row>
    <row r="70" spans="1:29" ht="64.5" customHeight="1" thickBot="1" x14ac:dyDescent="0.3">
      <c r="A70" s="546" t="s">
        <v>1393</v>
      </c>
      <c r="B70" s="521" t="s">
        <v>1346</v>
      </c>
      <c r="C70" s="521">
        <v>2896010</v>
      </c>
      <c r="D70" s="557" t="s">
        <v>1949</v>
      </c>
      <c r="E70" s="521" t="s">
        <v>1312</v>
      </c>
      <c r="F70" s="518">
        <v>876</v>
      </c>
      <c r="G70" s="519" t="s">
        <v>1737</v>
      </c>
      <c r="H70" s="561">
        <v>118000</v>
      </c>
      <c r="I70" s="518">
        <v>78415</v>
      </c>
      <c r="J70" s="518" t="s">
        <v>1271</v>
      </c>
      <c r="K70" s="581" t="s">
        <v>1654</v>
      </c>
      <c r="L70" s="561">
        <v>118000</v>
      </c>
      <c r="M70" s="518" t="s">
        <v>1352</v>
      </c>
      <c r="N70" s="561">
        <v>118000</v>
      </c>
      <c r="O70" s="520">
        <v>42644</v>
      </c>
      <c r="P70" s="520">
        <v>42705</v>
      </c>
      <c r="Q70" s="521" t="s">
        <v>118</v>
      </c>
      <c r="R70" s="521" t="s">
        <v>1314</v>
      </c>
      <c r="S70" s="521" t="s">
        <v>1809</v>
      </c>
      <c r="T70" s="521" t="s">
        <v>1272</v>
      </c>
      <c r="U70" s="531" t="s">
        <v>1272</v>
      </c>
      <c r="V70" s="532" t="s">
        <v>1736</v>
      </c>
      <c r="W70" s="521" t="s">
        <v>1272</v>
      </c>
      <c r="X70" s="518" t="s">
        <v>1272</v>
      </c>
      <c r="Y70" s="518" t="s">
        <v>1272</v>
      </c>
      <c r="Z70" s="518" t="s">
        <v>1272</v>
      </c>
      <c r="AA70" s="518" t="s">
        <v>1315</v>
      </c>
      <c r="AB70" s="547" t="s">
        <v>1316</v>
      </c>
      <c r="AC70" s="533"/>
    </row>
    <row r="71" spans="1:29" ht="64.5" customHeight="1" thickBot="1" x14ac:dyDescent="0.3">
      <c r="A71" s="546" t="s">
        <v>1394</v>
      </c>
      <c r="B71" s="521" t="s">
        <v>1387</v>
      </c>
      <c r="C71" s="521">
        <v>2919020</v>
      </c>
      <c r="D71" s="557" t="s">
        <v>1952</v>
      </c>
      <c r="E71" s="521" t="s">
        <v>1322</v>
      </c>
      <c r="F71" s="518">
        <v>876</v>
      </c>
      <c r="G71" s="519" t="s">
        <v>1737</v>
      </c>
      <c r="H71" s="561">
        <v>2600000</v>
      </c>
      <c r="I71" s="518">
        <v>78415</v>
      </c>
      <c r="J71" s="518" t="s">
        <v>1271</v>
      </c>
      <c r="K71" s="581" t="s">
        <v>1667</v>
      </c>
      <c r="L71" s="561">
        <v>2600000</v>
      </c>
      <c r="M71" s="518" t="s">
        <v>1313</v>
      </c>
      <c r="N71" s="561">
        <v>2600000</v>
      </c>
      <c r="O71" s="520">
        <v>42370</v>
      </c>
      <c r="P71" s="520">
        <v>42522</v>
      </c>
      <c r="Q71" s="521" t="s">
        <v>118</v>
      </c>
      <c r="R71" s="521" t="s">
        <v>1314</v>
      </c>
      <c r="S71" s="521" t="s">
        <v>1809</v>
      </c>
      <c r="T71" s="521" t="s">
        <v>1272</v>
      </c>
      <c r="U71" s="531" t="s">
        <v>1272</v>
      </c>
      <c r="V71" s="532" t="s">
        <v>48</v>
      </c>
      <c r="W71" s="521" t="s">
        <v>1272</v>
      </c>
      <c r="X71" s="518" t="s">
        <v>1272</v>
      </c>
      <c r="Y71" s="518" t="s">
        <v>1272</v>
      </c>
      <c r="Z71" s="518" t="s">
        <v>1272</v>
      </c>
      <c r="AA71" s="518" t="s">
        <v>1388</v>
      </c>
      <c r="AB71" s="519" t="s">
        <v>1316</v>
      </c>
      <c r="AC71" s="533"/>
    </row>
    <row r="72" spans="1:29" ht="64.5" customHeight="1" thickBot="1" x14ac:dyDescent="0.3">
      <c r="A72" s="546" t="s">
        <v>1395</v>
      </c>
      <c r="B72" s="521" t="s">
        <v>1390</v>
      </c>
      <c r="C72" s="521">
        <v>3190040</v>
      </c>
      <c r="D72" s="557" t="s">
        <v>1953</v>
      </c>
      <c r="E72" s="521" t="s">
        <v>1295</v>
      </c>
      <c r="F72" s="518">
        <v>876</v>
      </c>
      <c r="G72" s="519" t="s">
        <v>1737</v>
      </c>
      <c r="H72" s="561">
        <v>1675600</v>
      </c>
      <c r="I72" s="518">
        <v>78415</v>
      </c>
      <c r="J72" s="518" t="s">
        <v>1271</v>
      </c>
      <c r="K72" s="581" t="s">
        <v>1668</v>
      </c>
      <c r="L72" s="561">
        <v>1675600</v>
      </c>
      <c r="M72" s="518" t="s">
        <v>1391</v>
      </c>
      <c r="N72" s="561">
        <v>1675600</v>
      </c>
      <c r="O72" s="520">
        <v>42430</v>
      </c>
      <c r="P72" s="520">
        <v>42522</v>
      </c>
      <c r="Q72" s="521" t="s">
        <v>118</v>
      </c>
      <c r="R72" s="521" t="s">
        <v>1314</v>
      </c>
      <c r="S72" s="521" t="s">
        <v>1809</v>
      </c>
      <c r="T72" s="521" t="s">
        <v>1272</v>
      </c>
      <c r="U72" s="531" t="s">
        <v>1272</v>
      </c>
      <c r="V72" s="532" t="s">
        <v>48</v>
      </c>
      <c r="W72" s="521" t="s">
        <v>1272</v>
      </c>
      <c r="X72" s="518" t="s">
        <v>1272</v>
      </c>
      <c r="Y72" s="518" t="s">
        <v>1272</v>
      </c>
      <c r="Z72" s="518" t="s">
        <v>1272</v>
      </c>
      <c r="AA72" s="518" t="s">
        <v>1388</v>
      </c>
      <c r="AB72" s="519" t="s">
        <v>1316</v>
      </c>
      <c r="AC72" s="533"/>
    </row>
    <row r="73" spans="1:29" ht="64.5" customHeight="1" thickBot="1" x14ac:dyDescent="0.3">
      <c r="A73" s="546" t="s">
        <v>1396</v>
      </c>
      <c r="B73" s="521" t="s">
        <v>1296</v>
      </c>
      <c r="C73" s="521">
        <v>3313000</v>
      </c>
      <c r="D73" s="557" t="s">
        <v>1954</v>
      </c>
      <c r="E73" s="521" t="s">
        <v>1295</v>
      </c>
      <c r="F73" s="518">
        <v>876</v>
      </c>
      <c r="G73" s="519" t="s">
        <v>1737</v>
      </c>
      <c r="H73" s="561">
        <v>1121000</v>
      </c>
      <c r="I73" s="518">
        <v>78415</v>
      </c>
      <c r="J73" s="518" t="s">
        <v>1271</v>
      </c>
      <c r="K73" s="581" t="s">
        <v>1669</v>
      </c>
      <c r="L73" s="561">
        <v>1121000</v>
      </c>
      <c r="M73" s="518" t="s">
        <v>1313</v>
      </c>
      <c r="N73" s="561">
        <v>1121000</v>
      </c>
      <c r="O73" s="520">
        <v>42430</v>
      </c>
      <c r="P73" s="520">
        <v>42522</v>
      </c>
      <c r="Q73" s="521" t="s">
        <v>118</v>
      </c>
      <c r="R73" s="521" t="s">
        <v>1314</v>
      </c>
      <c r="S73" s="521" t="s">
        <v>1809</v>
      </c>
      <c r="T73" s="521" t="s">
        <v>1272</v>
      </c>
      <c r="U73" s="531" t="s">
        <v>1272</v>
      </c>
      <c r="V73" s="532" t="s">
        <v>48</v>
      </c>
      <c r="W73" s="521" t="s">
        <v>1272</v>
      </c>
      <c r="X73" s="518" t="s">
        <v>1272</v>
      </c>
      <c r="Y73" s="518" t="s">
        <v>1272</v>
      </c>
      <c r="Z73" s="518" t="s">
        <v>1272</v>
      </c>
      <c r="AA73" s="518" t="s">
        <v>1388</v>
      </c>
      <c r="AB73" s="519" t="s">
        <v>1316</v>
      </c>
      <c r="AC73" s="533"/>
    </row>
    <row r="74" spans="1:29" ht="77.25" customHeight="1" thickBot="1" x14ac:dyDescent="0.3">
      <c r="A74" s="546" t="s">
        <v>1398</v>
      </c>
      <c r="B74" s="521" t="s">
        <v>1273</v>
      </c>
      <c r="C74" s="521">
        <v>2411151</v>
      </c>
      <c r="D74" s="557" t="s">
        <v>1955</v>
      </c>
      <c r="E74" s="521" t="s">
        <v>1295</v>
      </c>
      <c r="F74" s="518">
        <v>876</v>
      </c>
      <c r="G74" s="519" t="s">
        <v>1737</v>
      </c>
      <c r="H74" s="561">
        <v>637200</v>
      </c>
      <c r="I74" s="518">
        <v>78415</v>
      </c>
      <c r="J74" s="518" t="s">
        <v>1271</v>
      </c>
      <c r="K74" s="581" t="s">
        <v>1670</v>
      </c>
      <c r="L74" s="561">
        <v>637200</v>
      </c>
      <c r="M74" s="518" t="s">
        <v>1391</v>
      </c>
      <c r="N74" s="561">
        <v>637200</v>
      </c>
      <c r="O74" s="520">
        <v>42522</v>
      </c>
      <c r="P74" s="520">
        <v>42583</v>
      </c>
      <c r="Q74" s="521" t="s">
        <v>118</v>
      </c>
      <c r="R74" s="521" t="s">
        <v>1314</v>
      </c>
      <c r="S74" s="521" t="s">
        <v>1809</v>
      </c>
      <c r="T74" s="521" t="s">
        <v>1272</v>
      </c>
      <c r="U74" s="531" t="s">
        <v>1272</v>
      </c>
      <c r="V74" s="532" t="s">
        <v>48</v>
      </c>
      <c r="W74" s="521" t="s">
        <v>1272</v>
      </c>
      <c r="X74" s="518" t="s">
        <v>1272</v>
      </c>
      <c r="Y74" s="518" t="s">
        <v>1272</v>
      </c>
      <c r="Z74" s="518" t="s">
        <v>1272</v>
      </c>
      <c r="AA74" s="518" t="s">
        <v>1388</v>
      </c>
      <c r="AB74" s="519" t="s">
        <v>1316</v>
      </c>
      <c r="AC74" s="533"/>
    </row>
    <row r="75" spans="1:29" ht="90" customHeight="1" thickBot="1" x14ac:dyDescent="0.3">
      <c r="A75" s="546" t="s">
        <v>1399</v>
      </c>
      <c r="B75" s="521" t="s">
        <v>1390</v>
      </c>
      <c r="C75" s="521">
        <v>3190040</v>
      </c>
      <c r="D75" s="557" t="s">
        <v>1956</v>
      </c>
      <c r="E75" s="521" t="s">
        <v>1295</v>
      </c>
      <c r="F75" s="518">
        <v>876</v>
      </c>
      <c r="G75" s="519" t="s">
        <v>1737</v>
      </c>
      <c r="H75" s="561">
        <v>542800</v>
      </c>
      <c r="I75" s="518">
        <v>78415</v>
      </c>
      <c r="J75" s="518" t="s">
        <v>1271</v>
      </c>
      <c r="K75" s="581" t="s">
        <v>1671</v>
      </c>
      <c r="L75" s="561">
        <v>542800</v>
      </c>
      <c r="M75" s="518" t="s">
        <v>1391</v>
      </c>
      <c r="N75" s="561">
        <v>542800</v>
      </c>
      <c r="O75" s="520">
        <v>42522</v>
      </c>
      <c r="P75" s="520">
        <v>42583</v>
      </c>
      <c r="Q75" s="521" t="s">
        <v>118</v>
      </c>
      <c r="R75" s="521" t="s">
        <v>1314</v>
      </c>
      <c r="S75" s="521" t="s">
        <v>1809</v>
      </c>
      <c r="T75" s="521" t="s">
        <v>1272</v>
      </c>
      <c r="U75" s="531" t="s">
        <v>1272</v>
      </c>
      <c r="V75" s="532" t="s">
        <v>48</v>
      </c>
      <c r="W75" s="521" t="s">
        <v>1272</v>
      </c>
      <c r="X75" s="518" t="s">
        <v>1272</v>
      </c>
      <c r="Y75" s="518" t="s">
        <v>1272</v>
      </c>
      <c r="Z75" s="518" t="s">
        <v>1272</v>
      </c>
      <c r="AA75" s="518" t="s">
        <v>1388</v>
      </c>
      <c r="AB75" s="519" t="s">
        <v>1316</v>
      </c>
      <c r="AC75" s="533"/>
    </row>
    <row r="76" spans="1:29" ht="77.25" customHeight="1" thickBot="1" x14ac:dyDescent="0.3">
      <c r="A76" s="546" t="s">
        <v>1400</v>
      </c>
      <c r="B76" s="521" t="s">
        <v>1390</v>
      </c>
      <c r="C76" s="521">
        <v>3190040</v>
      </c>
      <c r="D76" s="557" t="s">
        <v>1957</v>
      </c>
      <c r="E76" s="521" t="s">
        <v>1295</v>
      </c>
      <c r="F76" s="518">
        <v>876</v>
      </c>
      <c r="G76" s="519" t="s">
        <v>1737</v>
      </c>
      <c r="H76" s="561">
        <v>566400</v>
      </c>
      <c r="I76" s="518">
        <v>78415</v>
      </c>
      <c r="J76" s="518" t="s">
        <v>1271</v>
      </c>
      <c r="K76" s="581" t="s">
        <v>1672</v>
      </c>
      <c r="L76" s="561">
        <v>566400</v>
      </c>
      <c r="M76" s="518" t="s">
        <v>1391</v>
      </c>
      <c r="N76" s="561">
        <v>566400</v>
      </c>
      <c r="O76" s="520">
        <v>42522</v>
      </c>
      <c r="P76" s="520">
        <v>42583</v>
      </c>
      <c r="Q76" s="521" t="s">
        <v>118</v>
      </c>
      <c r="R76" s="521" t="s">
        <v>1314</v>
      </c>
      <c r="S76" s="521" t="s">
        <v>1809</v>
      </c>
      <c r="T76" s="521" t="s">
        <v>1272</v>
      </c>
      <c r="U76" s="531" t="s">
        <v>1272</v>
      </c>
      <c r="V76" s="532" t="s">
        <v>48</v>
      </c>
      <c r="W76" s="521" t="s">
        <v>1272</v>
      </c>
      <c r="X76" s="518" t="s">
        <v>1272</v>
      </c>
      <c r="Y76" s="518" t="s">
        <v>1272</v>
      </c>
      <c r="Z76" s="518" t="s">
        <v>1272</v>
      </c>
      <c r="AA76" s="518" t="s">
        <v>1388</v>
      </c>
      <c r="AB76" s="519" t="s">
        <v>1316</v>
      </c>
      <c r="AC76" s="533"/>
    </row>
    <row r="77" spans="1:29" ht="64.5" customHeight="1" thickBot="1" x14ac:dyDescent="0.3">
      <c r="A77" s="546" t="s">
        <v>1401</v>
      </c>
      <c r="B77" s="521" t="s">
        <v>1397</v>
      </c>
      <c r="C77" s="521">
        <v>4521010</v>
      </c>
      <c r="D77" s="557" t="s">
        <v>1958</v>
      </c>
      <c r="E77" s="521" t="s">
        <v>1295</v>
      </c>
      <c r="F77" s="518">
        <v>876</v>
      </c>
      <c r="G77" s="519" t="s">
        <v>1737</v>
      </c>
      <c r="H77" s="561">
        <v>132200</v>
      </c>
      <c r="I77" s="518">
        <v>78415</v>
      </c>
      <c r="J77" s="518" t="s">
        <v>1271</v>
      </c>
      <c r="K77" s="581" t="s">
        <v>1673</v>
      </c>
      <c r="L77" s="561">
        <v>132200</v>
      </c>
      <c r="M77" s="518" t="s">
        <v>1391</v>
      </c>
      <c r="N77" s="561">
        <v>132200</v>
      </c>
      <c r="O77" s="520">
        <v>42370</v>
      </c>
      <c r="P77" s="520">
        <v>42705</v>
      </c>
      <c r="Q77" s="521" t="s">
        <v>118</v>
      </c>
      <c r="R77" s="521" t="s">
        <v>1314</v>
      </c>
      <c r="S77" s="521" t="s">
        <v>1809</v>
      </c>
      <c r="T77" s="521" t="s">
        <v>1272</v>
      </c>
      <c r="U77" s="531" t="s">
        <v>1272</v>
      </c>
      <c r="V77" s="532" t="s">
        <v>48</v>
      </c>
      <c r="W77" s="521" t="s">
        <v>1272</v>
      </c>
      <c r="X77" s="518" t="s">
        <v>1272</v>
      </c>
      <c r="Y77" s="518" t="s">
        <v>1272</v>
      </c>
      <c r="Z77" s="518" t="s">
        <v>1272</v>
      </c>
      <c r="AA77" s="518" t="s">
        <v>1388</v>
      </c>
      <c r="AB77" s="519" t="s">
        <v>1316</v>
      </c>
      <c r="AC77" s="533"/>
    </row>
    <row r="78" spans="1:29" ht="64.5" customHeight="1" thickBot="1" x14ac:dyDescent="0.3">
      <c r="A78" s="546" t="s">
        <v>1402</v>
      </c>
      <c r="B78" s="521" t="s">
        <v>1297</v>
      </c>
      <c r="C78" s="521">
        <v>4521010</v>
      </c>
      <c r="D78" s="557" t="s">
        <v>1959</v>
      </c>
      <c r="E78" s="521" t="s">
        <v>1295</v>
      </c>
      <c r="F78" s="518">
        <v>876</v>
      </c>
      <c r="G78" s="519" t="s">
        <v>1737</v>
      </c>
      <c r="H78" s="561">
        <v>849600</v>
      </c>
      <c r="I78" s="518">
        <v>78415</v>
      </c>
      <c r="J78" s="518" t="s">
        <v>1271</v>
      </c>
      <c r="K78" s="581" t="s">
        <v>1674</v>
      </c>
      <c r="L78" s="561">
        <v>849600</v>
      </c>
      <c r="M78" s="518" t="s">
        <v>1391</v>
      </c>
      <c r="N78" s="561">
        <v>849600</v>
      </c>
      <c r="O78" s="520">
        <v>42430</v>
      </c>
      <c r="P78" s="520">
        <v>42705</v>
      </c>
      <c r="Q78" s="521" t="s">
        <v>118</v>
      </c>
      <c r="R78" s="521" t="s">
        <v>1314</v>
      </c>
      <c r="S78" s="521" t="s">
        <v>1809</v>
      </c>
      <c r="T78" s="521" t="s">
        <v>1272</v>
      </c>
      <c r="U78" s="531" t="s">
        <v>1272</v>
      </c>
      <c r="V78" s="532" t="s">
        <v>48</v>
      </c>
      <c r="W78" s="521" t="s">
        <v>1272</v>
      </c>
      <c r="X78" s="518" t="s">
        <v>1272</v>
      </c>
      <c r="Y78" s="518" t="s">
        <v>1272</v>
      </c>
      <c r="Z78" s="518" t="s">
        <v>1272</v>
      </c>
      <c r="AA78" s="518" t="s">
        <v>1388</v>
      </c>
      <c r="AB78" s="519" t="s">
        <v>1316</v>
      </c>
      <c r="AC78" s="533"/>
    </row>
    <row r="79" spans="1:29" ht="64.5" customHeight="1" thickBot="1" x14ac:dyDescent="0.3">
      <c r="A79" s="546" t="s">
        <v>1405</v>
      </c>
      <c r="B79" s="521" t="s">
        <v>1297</v>
      </c>
      <c r="C79" s="521">
        <v>4521010</v>
      </c>
      <c r="D79" s="557" t="s">
        <v>1960</v>
      </c>
      <c r="E79" s="521" t="s">
        <v>1295</v>
      </c>
      <c r="F79" s="518">
        <v>876</v>
      </c>
      <c r="G79" s="519" t="s">
        <v>1737</v>
      </c>
      <c r="H79" s="561">
        <v>1793600</v>
      </c>
      <c r="I79" s="518">
        <v>78415</v>
      </c>
      <c r="J79" s="518" t="s">
        <v>1271</v>
      </c>
      <c r="K79" s="581" t="s">
        <v>1675</v>
      </c>
      <c r="L79" s="561">
        <v>1793600</v>
      </c>
      <c r="M79" s="518" t="s">
        <v>1391</v>
      </c>
      <c r="N79" s="561">
        <v>1793600</v>
      </c>
      <c r="O79" s="520">
        <v>42430</v>
      </c>
      <c r="P79" s="520">
        <v>42705</v>
      </c>
      <c r="Q79" s="521" t="s">
        <v>118</v>
      </c>
      <c r="R79" s="521" t="s">
        <v>1314</v>
      </c>
      <c r="S79" s="521" t="s">
        <v>1809</v>
      </c>
      <c r="T79" s="521" t="s">
        <v>1272</v>
      </c>
      <c r="U79" s="531" t="s">
        <v>1272</v>
      </c>
      <c r="V79" s="532" t="s">
        <v>48</v>
      </c>
      <c r="W79" s="521" t="s">
        <v>1272</v>
      </c>
      <c r="X79" s="518" t="s">
        <v>1272</v>
      </c>
      <c r="Y79" s="518" t="s">
        <v>1272</v>
      </c>
      <c r="Z79" s="518" t="s">
        <v>1272</v>
      </c>
      <c r="AA79" s="518" t="s">
        <v>1388</v>
      </c>
      <c r="AB79" s="519" t="s">
        <v>1316</v>
      </c>
      <c r="AC79" s="533"/>
    </row>
    <row r="80" spans="1:29" ht="64.5" customHeight="1" thickBot="1" x14ac:dyDescent="0.3">
      <c r="A80" s="546" t="s">
        <v>1407</v>
      </c>
      <c r="B80" s="521" t="s">
        <v>1346</v>
      </c>
      <c r="C80" s="521">
        <v>2917000</v>
      </c>
      <c r="D80" s="557" t="s">
        <v>1961</v>
      </c>
      <c r="E80" s="521" t="s">
        <v>1295</v>
      </c>
      <c r="F80" s="518">
        <v>876</v>
      </c>
      <c r="G80" s="519" t="s">
        <v>1737</v>
      </c>
      <c r="H80" s="561">
        <v>212400</v>
      </c>
      <c r="I80" s="518">
        <v>78415</v>
      </c>
      <c r="J80" s="518" t="s">
        <v>1271</v>
      </c>
      <c r="K80" s="581" t="s">
        <v>1676</v>
      </c>
      <c r="L80" s="561">
        <v>212400</v>
      </c>
      <c r="M80" s="518" t="s">
        <v>1313</v>
      </c>
      <c r="N80" s="561">
        <v>212400</v>
      </c>
      <c r="O80" s="520">
        <v>42522</v>
      </c>
      <c r="P80" s="520">
        <v>42614</v>
      </c>
      <c r="Q80" s="521" t="s">
        <v>118</v>
      </c>
      <c r="R80" s="521" t="s">
        <v>1314</v>
      </c>
      <c r="S80" s="521" t="s">
        <v>1809</v>
      </c>
      <c r="T80" s="521" t="s">
        <v>1272</v>
      </c>
      <c r="U80" s="531" t="s">
        <v>1272</v>
      </c>
      <c r="V80" s="532" t="s">
        <v>48</v>
      </c>
      <c r="W80" s="521" t="s">
        <v>1272</v>
      </c>
      <c r="X80" s="518" t="s">
        <v>1272</v>
      </c>
      <c r="Y80" s="518" t="s">
        <v>1272</v>
      </c>
      <c r="Z80" s="518" t="s">
        <v>1272</v>
      </c>
      <c r="AA80" s="518" t="s">
        <v>1388</v>
      </c>
      <c r="AB80" s="519" t="s">
        <v>1316</v>
      </c>
      <c r="AC80" s="533"/>
    </row>
    <row r="81" spans="1:29" ht="64.5" customHeight="1" thickBot="1" x14ac:dyDescent="0.3">
      <c r="A81" s="546" t="s">
        <v>1409</v>
      </c>
      <c r="B81" s="521" t="s">
        <v>1346</v>
      </c>
      <c r="C81" s="521">
        <v>2917000</v>
      </c>
      <c r="D81" s="557" t="s">
        <v>1962</v>
      </c>
      <c r="E81" s="521" t="s">
        <v>1295</v>
      </c>
      <c r="F81" s="518">
        <v>876</v>
      </c>
      <c r="G81" s="519" t="s">
        <v>1737</v>
      </c>
      <c r="H81" s="561">
        <v>354000</v>
      </c>
      <c r="I81" s="518">
        <v>78415</v>
      </c>
      <c r="J81" s="518" t="s">
        <v>1271</v>
      </c>
      <c r="K81" s="581" t="s">
        <v>1651</v>
      </c>
      <c r="L81" s="561">
        <v>354000</v>
      </c>
      <c r="M81" s="518" t="s">
        <v>1313</v>
      </c>
      <c r="N81" s="561">
        <v>354000</v>
      </c>
      <c r="O81" s="520">
        <v>42522</v>
      </c>
      <c r="P81" s="520">
        <v>42705</v>
      </c>
      <c r="Q81" s="521" t="s">
        <v>118</v>
      </c>
      <c r="R81" s="521" t="s">
        <v>1314</v>
      </c>
      <c r="S81" s="521" t="s">
        <v>1809</v>
      </c>
      <c r="T81" s="521" t="s">
        <v>1272</v>
      </c>
      <c r="U81" s="531" t="s">
        <v>1272</v>
      </c>
      <c r="V81" s="532" t="s">
        <v>48</v>
      </c>
      <c r="W81" s="521" t="s">
        <v>1272</v>
      </c>
      <c r="X81" s="518" t="s">
        <v>1272</v>
      </c>
      <c r="Y81" s="518" t="s">
        <v>1272</v>
      </c>
      <c r="Z81" s="518" t="s">
        <v>1272</v>
      </c>
      <c r="AA81" s="518" t="s">
        <v>1388</v>
      </c>
      <c r="AB81" s="519" t="s">
        <v>1316</v>
      </c>
      <c r="AC81" s="533"/>
    </row>
    <row r="82" spans="1:29" ht="64.5" customHeight="1" thickBot="1" x14ac:dyDescent="0.3">
      <c r="A82" s="546" t="s">
        <v>1410</v>
      </c>
      <c r="B82" s="521" t="s">
        <v>1403</v>
      </c>
      <c r="C82" s="521">
        <v>4000000</v>
      </c>
      <c r="D82" s="557" t="s">
        <v>1963</v>
      </c>
      <c r="E82" s="521" t="s">
        <v>1295</v>
      </c>
      <c r="F82" s="518">
        <v>876</v>
      </c>
      <c r="G82" s="519" t="s">
        <v>1737</v>
      </c>
      <c r="H82" s="561">
        <v>188800</v>
      </c>
      <c r="I82" s="518">
        <v>78415</v>
      </c>
      <c r="J82" s="518" t="s">
        <v>1271</v>
      </c>
      <c r="K82" s="581" t="s">
        <v>1649</v>
      </c>
      <c r="L82" s="561">
        <v>188800</v>
      </c>
      <c r="M82" s="518" t="s">
        <v>1404</v>
      </c>
      <c r="N82" s="561">
        <v>188800</v>
      </c>
      <c r="O82" s="520">
        <v>42430</v>
      </c>
      <c r="P82" s="520">
        <v>42705</v>
      </c>
      <c r="Q82" s="521" t="s">
        <v>118</v>
      </c>
      <c r="R82" s="521" t="s">
        <v>1314</v>
      </c>
      <c r="S82" s="521" t="s">
        <v>1809</v>
      </c>
      <c r="T82" s="521" t="s">
        <v>1272</v>
      </c>
      <c r="U82" s="531" t="s">
        <v>1272</v>
      </c>
      <c r="V82" s="532" t="s">
        <v>48</v>
      </c>
      <c r="W82" s="521" t="s">
        <v>1272</v>
      </c>
      <c r="X82" s="518" t="s">
        <v>1272</v>
      </c>
      <c r="Y82" s="518" t="s">
        <v>1272</v>
      </c>
      <c r="Z82" s="518" t="s">
        <v>1272</v>
      </c>
      <c r="AA82" s="518" t="s">
        <v>1388</v>
      </c>
      <c r="AB82" s="519" t="s">
        <v>1316</v>
      </c>
      <c r="AC82" s="533"/>
    </row>
    <row r="83" spans="1:29" ht="64.5" customHeight="1" thickBot="1" x14ac:dyDescent="0.3">
      <c r="A83" s="546" t="s">
        <v>1411</v>
      </c>
      <c r="B83" s="521" t="s">
        <v>1403</v>
      </c>
      <c r="C83" s="521">
        <v>4000000</v>
      </c>
      <c r="D83" s="557" t="s">
        <v>1964</v>
      </c>
      <c r="E83" s="521" t="s">
        <v>1295</v>
      </c>
      <c r="F83" s="518">
        <v>876</v>
      </c>
      <c r="G83" s="519" t="s">
        <v>1737</v>
      </c>
      <c r="H83" s="561">
        <v>48009400</v>
      </c>
      <c r="I83" s="518">
        <v>78415</v>
      </c>
      <c r="J83" s="518" t="s">
        <v>1271</v>
      </c>
      <c r="K83" s="581" t="s">
        <v>1779</v>
      </c>
      <c r="L83" s="561">
        <v>48009400</v>
      </c>
      <c r="M83" s="518" t="s">
        <v>1406</v>
      </c>
      <c r="N83" s="561">
        <v>48009400</v>
      </c>
      <c r="O83" s="520">
        <v>42370</v>
      </c>
      <c r="P83" s="520">
        <v>42705</v>
      </c>
      <c r="Q83" s="521" t="s">
        <v>110</v>
      </c>
      <c r="R83" s="521" t="s">
        <v>1314</v>
      </c>
      <c r="S83" s="521" t="s">
        <v>1809</v>
      </c>
      <c r="T83" s="521" t="s">
        <v>1272</v>
      </c>
      <c r="U83" s="531" t="s">
        <v>1272</v>
      </c>
      <c r="V83" s="532" t="s">
        <v>48</v>
      </c>
      <c r="W83" s="521" t="s">
        <v>1272</v>
      </c>
      <c r="X83" s="518" t="s">
        <v>1272</v>
      </c>
      <c r="Y83" s="518" t="s">
        <v>1272</v>
      </c>
      <c r="Z83" s="518" t="s">
        <v>1272</v>
      </c>
      <c r="AA83" s="518" t="s">
        <v>1388</v>
      </c>
      <c r="AB83" s="547" t="s">
        <v>376</v>
      </c>
      <c r="AC83" s="533"/>
    </row>
    <row r="84" spans="1:29" ht="64.5" customHeight="1" thickBot="1" x14ac:dyDescent="0.3">
      <c r="A84" s="546" t="s">
        <v>1412</v>
      </c>
      <c r="B84" s="521" t="s">
        <v>1408</v>
      </c>
      <c r="C84" s="521">
        <v>4000000</v>
      </c>
      <c r="D84" s="557" t="s">
        <v>1965</v>
      </c>
      <c r="E84" s="521" t="s">
        <v>1294</v>
      </c>
      <c r="F84" s="518">
        <v>876</v>
      </c>
      <c r="G84" s="519" t="s">
        <v>1737</v>
      </c>
      <c r="H84" s="561">
        <v>1856000</v>
      </c>
      <c r="I84" s="518">
        <v>78415</v>
      </c>
      <c r="J84" s="518" t="s">
        <v>1271</v>
      </c>
      <c r="K84" s="581" t="s">
        <v>1775</v>
      </c>
      <c r="L84" s="561">
        <v>1856000</v>
      </c>
      <c r="M84" s="518" t="s">
        <v>1406</v>
      </c>
      <c r="N84" s="561">
        <v>1856000</v>
      </c>
      <c r="O84" s="520">
        <v>42370</v>
      </c>
      <c r="P84" s="520">
        <v>42705</v>
      </c>
      <c r="Q84" s="521" t="s">
        <v>118</v>
      </c>
      <c r="R84" s="521" t="s">
        <v>1314</v>
      </c>
      <c r="S84" s="521" t="s">
        <v>1809</v>
      </c>
      <c r="T84" s="521" t="s">
        <v>1272</v>
      </c>
      <c r="U84" s="531" t="s">
        <v>1272</v>
      </c>
      <c r="V84" s="532" t="s">
        <v>48</v>
      </c>
      <c r="W84" s="521" t="s">
        <v>1272</v>
      </c>
      <c r="X84" s="518" t="s">
        <v>1272</v>
      </c>
      <c r="Y84" s="518" t="s">
        <v>1272</v>
      </c>
      <c r="Z84" s="518" t="s">
        <v>1272</v>
      </c>
      <c r="AA84" s="518" t="s">
        <v>1388</v>
      </c>
      <c r="AB84" s="519" t="s">
        <v>1316</v>
      </c>
      <c r="AC84" s="533"/>
    </row>
    <row r="85" spans="1:29" ht="64.5" customHeight="1" thickBot="1" x14ac:dyDescent="0.3">
      <c r="A85" s="546" t="s">
        <v>1414</v>
      </c>
      <c r="B85" s="521" t="s">
        <v>1408</v>
      </c>
      <c r="C85" s="521">
        <v>4000000</v>
      </c>
      <c r="D85" s="557" t="s">
        <v>1966</v>
      </c>
      <c r="E85" s="521" t="s">
        <v>1294</v>
      </c>
      <c r="F85" s="518">
        <v>876</v>
      </c>
      <c r="G85" s="519" t="s">
        <v>1737</v>
      </c>
      <c r="H85" s="561">
        <v>347750</v>
      </c>
      <c r="I85" s="518">
        <v>78415</v>
      </c>
      <c r="J85" s="518" t="s">
        <v>1271</v>
      </c>
      <c r="K85" s="581" t="s">
        <v>1776</v>
      </c>
      <c r="L85" s="561">
        <v>347750</v>
      </c>
      <c r="M85" s="518" t="s">
        <v>1406</v>
      </c>
      <c r="N85" s="561">
        <v>347750</v>
      </c>
      <c r="O85" s="520">
        <v>42370</v>
      </c>
      <c r="P85" s="520">
        <v>42705</v>
      </c>
      <c r="Q85" s="521" t="s">
        <v>118</v>
      </c>
      <c r="R85" s="521" t="s">
        <v>1314</v>
      </c>
      <c r="S85" s="521" t="s">
        <v>1809</v>
      </c>
      <c r="T85" s="521" t="s">
        <v>1272</v>
      </c>
      <c r="U85" s="531" t="s">
        <v>1272</v>
      </c>
      <c r="V85" s="532" t="s">
        <v>48</v>
      </c>
      <c r="W85" s="521" t="s">
        <v>1272</v>
      </c>
      <c r="X85" s="518" t="s">
        <v>1272</v>
      </c>
      <c r="Y85" s="518" t="s">
        <v>1272</v>
      </c>
      <c r="Z85" s="518" t="s">
        <v>1272</v>
      </c>
      <c r="AA85" s="518" t="s">
        <v>1388</v>
      </c>
      <c r="AB85" s="519" t="s">
        <v>1316</v>
      </c>
      <c r="AC85" s="533"/>
    </row>
    <row r="86" spans="1:29" ht="64.5" customHeight="1" thickBot="1" x14ac:dyDescent="0.3">
      <c r="A86" s="546" t="s">
        <v>1415</v>
      </c>
      <c r="B86" s="521" t="s">
        <v>1408</v>
      </c>
      <c r="C86" s="521">
        <v>4000000</v>
      </c>
      <c r="D86" s="557" t="s">
        <v>1967</v>
      </c>
      <c r="E86" s="521" t="s">
        <v>1294</v>
      </c>
      <c r="F86" s="518">
        <v>876</v>
      </c>
      <c r="G86" s="519" t="s">
        <v>1737</v>
      </c>
      <c r="H86" s="561">
        <v>6806000</v>
      </c>
      <c r="I86" s="518">
        <v>78415</v>
      </c>
      <c r="J86" s="518" t="s">
        <v>1271</v>
      </c>
      <c r="K86" s="581" t="s">
        <v>1777</v>
      </c>
      <c r="L86" s="561">
        <v>6806000</v>
      </c>
      <c r="M86" s="518" t="s">
        <v>1406</v>
      </c>
      <c r="N86" s="561">
        <v>6806000</v>
      </c>
      <c r="O86" s="520">
        <v>42370</v>
      </c>
      <c r="P86" s="520">
        <v>42705</v>
      </c>
      <c r="Q86" s="521" t="s">
        <v>114</v>
      </c>
      <c r="R86" s="521" t="s">
        <v>1314</v>
      </c>
      <c r="S86" s="521" t="s">
        <v>1809</v>
      </c>
      <c r="T86" s="521" t="s">
        <v>1272</v>
      </c>
      <c r="U86" s="531" t="s">
        <v>1272</v>
      </c>
      <c r="V86" s="532" t="s">
        <v>48</v>
      </c>
      <c r="W86" s="521" t="s">
        <v>1272</v>
      </c>
      <c r="X86" s="518" t="s">
        <v>1272</v>
      </c>
      <c r="Y86" s="518" t="s">
        <v>1272</v>
      </c>
      <c r="Z86" s="518" t="s">
        <v>1272</v>
      </c>
      <c r="AA86" s="518" t="s">
        <v>1388</v>
      </c>
      <c r="AB86" s="547" t="s">
        <v>376</v>
      </c>
      <c r="AC86" s="533"/>
    </row>
    <row r="87" spans="1:29" ht="64.5" customHeight="1" thickBot="1" x14ac:dyDescent="0.3">
      <c r="A87" s="546" t="s">
        <v>1417</v>
      </c>
      <c r="B87" s="521" t="s">
        <v>1408</v>
      </c>
      <c r="C87" s="521">
        <v>4000000</v>
      </c>
      <c r="D87" s="557" t="s">
        <v>1968</v>
      </c>
      <c r="E87" s="521" t="s">
        <v>1294</v>
      </c>
      <c r="F87" s="518">
        <v>876</v>
      </c>
      <c r="G87" s="519" t="s">
        <v>1737</v>
      </c>
      <c r="H87" s="561">
        <v>47420000</v>
      </c>
      <c r="I87" s="518">
        <v>78415</v>
      </c>
      <c r="J87" s="518" t="s">
        <v>1271</v>
      </c>
      <c r="K87" s="581" t="s">
        <v>1778</v>
      </c>
      <c r="L87" s="561">
        <v>47420000</v>
      </c>
      <c r="M87" s="518" t="s">
        <v>1406</v>
      </c>
      <c r="N87" s="561">
        <v>47420000</v>
      </c>
      <c r="O87" s="520">
        <v>42370</v>
      </c>
      <c r="P87" s="520">
        <v>42705</v>
      </c>
      <c r="Q87" s="521" t="s">
        <v>110</v>
      </c>
      <c r="R87" s="521" t="s">
        <v>1314</v>
      </c>
      <c r="S87" s="521" t="s">
        <v>1809</v>
      </c>
      <c r="T87" s="521" t="s">
        <v>1272</v>
      </c>
      <c r="U87" s="531" t="s">
        <v>1272</v>
      </c>
      <c r="V87" s="532" t="s">
        <v>48</v>
      </c>
      <c r="W87" s="521" t="s">
        <v>1272</v>
      </c>
      <c r="X87" s="518" t="s">
        <v>1272</v>
      </c>
      <c r="Y87" s="518" t="s">
        <v>1272</v>
      </c>
      <c r="Z87" s="518" t="s">
        <v>1272</v>
      </c>
      <c r="AA87" s="518" t="s">
        <v>1388</v>
      </c>
      <c r="AB87" s="547" t="s">
        <v>376</v>
      </c>
      <c r="AC87" s="533"/>
    </row>
    <row r="88" spans="1:29" ht="51.75" customHeight="1" thickBot="1" x14ac:dyDescent="0.3">
      <c r="A88" s="546" t="s">
        <v>1418</v>
      </c>
      <c r="B88" s="521" t="s">
        <v>1413</v>
      </c>
      <c r="C88" s="521">
        <v>2300000</v>
      </c>
      <c r="D88" s="557" t="s">
        <v>1969</v>
      </c>
      <c r="E88" s="521" t="s">
        <v>1294</v>
      </c>
      <c r="F88" s="518">
        <v>876</v>
      </c>
      <c r="G88" s="519" t="s">
        <v>1737</v>
      </c>
      <c r="H88" s="561">
        <v>1252452</v>
      </c>
      <c r="I88" s="518">
        <v>78415</v>
      </c>
      <c r="J88" s="518" t="s">
        <v>1271</v>
      </c>
      <c r="K88" s="581" t="s">
        <v>1677</v>
      </c>
      <c r="L88" s="561">
        <v>1252452</v>
      </c>
      <c r="M88" s="518" t="s">
        <v>1369</v>
      </c>
      <c r="N88" s="561">
        <v>1252452</v>
      </c>
      <c r="O88" s="520" t="s">
        <v>1740</v>
      </c>
      <c r="P88" s="520">
        <v>42705</v>
      </c>
      <c r="Q88" s="521" t="s">
        <v>118</v>
      </c>
      <c r="R88" s="521" t="s">
        <v>1314</v>
      </c>
      <c r="S88" s="521" t="s">
        <v>1809</v>
      </c>
      <c r="T88" s="521" t="s">
        <v>1272</v>
      </c>
      <c r="U88" s="531" t="s">
        <v>1272</v>
      </c>
      <c r="V88" s="532" t="s">
        <v>48</v>
      </c>
      <c r="W88" s="521" t="s">
        <v>1272</v>
      </c>
      <c r="X88" s="518" t="s">
        <v>1272</v>
      </c>
      <c r="Y88" s="518" t="s">
        <v>1272</v>
      </c>
      <c r="Z88" s="518" t="s">
        <v>1272</v>
      </c>
      <c r="AA88" s="518" t="s">
        <v>1498</v>
      </c>
      <c r="AB88" s="519" t="s">
        <v>1316</v>
      </c>
      <c r="AC88" s="533"/>
    </row>
    <row r="89" spans="1:29" ht="51.75" customHeight="1" thickBot="1" x14ac:dyDescent="0.3">
      <c r="A89" s="546" t="s">
        <v>1420</v>
      </c>
      <c r="B89" s="521" t="s">
        <v>1413</v>
      </c>
      <c r="C89" s="521">
        <v>2300000</v>
      </c>
      <c r="D89" s="557" t="s">
        <v>1970</v>
      </c>
      <c r="E89" s="521" t="s">
        <v>1294</v>
      </c>
      <c r="F89" s="518">
        <v>876</v>
      </c>
      <c r="G89" s="519" t="s">
        <v>1737</v>
      </c>
      <c r="H89" s="561">
        <v>2287548</v>
      </c>
      <c r="I89" s="518">
        <v>78415</v>
      </c>
      <c r="J89" s="518" t="s">
        <v>1271</v>
      </c>
      <c r="K89" s="581" t="s">
        <v>1678</v>
      </c>
      <c r="L89" s="561">
        <v>2287548</v>
      </c>
      <c r="M89" s="518" t="s">
        <v>1369</v>
      </c>
      <c r="N89" s="561">
        <v>2287548</v>
      </c>
      <c r="O89" s="520" t="s">
        <v>1740</v>
      </c>
      <c r="P89" s="520">
        <v>42705</v>
      </c>
      <c r="Q89" s="521" t="s">
        <v>118</v>
      </c>
      <c r="R89" s="521" t="s">
        <v>1314</v>
      </c>
      <c r="S89" s="521" t="s">
        <v>1809</v>
      </c>
      <c r="T89" s="521" t="s">
        <v>1272</v>
      </c>
      <c r="U89" s="531" t="s">
        <v>1272</v>
      </c>
      <c r="V89" s="532" t="s">
        <v>48</v>
      </c>
      <c r="W89" s="521" t="s">
        <v>1272</v>
      </c>
      <c r="X89" s="518" t="s">
        <v>1272</v>
      </c>
      <c r="Y89" s="518" t="s">
        <v>1272</v>
      </c>
      <c r="Z89" s="518" t="s">
        <v>1272</v>
      </c>
      <c r="AA89" s="518" t="s">
        <v>1498</v>
      </c>
      <c r="AB89" s="519" t="s">
        <v>1316</v>
      </c>
      <c r="AC89" s="533"/>
    </row>
    <row r="90" spans="1:29" ht="77.25" customHeight="1" thickBot="1" x14ac:dyDescent="0.3">
      <c r="A90" s="546" t="s">
        <v>1421</v>
      </c>
      <c r="B90" s="521" t="s">
        <v>1416</v>
      </c>
      <c r="C90" s="521">
        <v>2010650</v>
      </c>
      <c r="D90" s="557" t="s">
        <v>1971</v>
      </c>
      <c r="E90" s="521" t="s">
        <v>1294</v>
      </c>
      <c r="F90" s="518">
        <v>876</v>
      </c>
      <c r="G90" s="519" t="s">
        <v>1737</v>
      </c>
      <c r="H90" s="561">
        <v>609941.99999999988</v>
      </c>
      <c r="I90" s="518">
        <v>78415</v>
      </c>
      <c r="J90" s="518" t="s">
        <v>1271</v>
      </c>
      <c r="K90" s="581" t="s">
        <v>1679</v>
      </c>
      <c r="L90" s="561">
        <v>609941.99999999988</v>
      </c>
      <c r="M90" s="518" t="s">
        <v>1369</v>
      </c>
      <c r="N90" s="561">
        <v>609941.99999999988</v>
      </c>
      <c r="O90" s="520">
        <v>42370</v>
      </c>
      <c r="P90" s="520">
        <v>42705</v>
      </c>
      <c r="Q90" s="521" t="s">
        <v>118</v>
      </c>
      <c r="R90" s="521" t="s">
        <v>1314</v>
      </c>
      <c r="S90" s="521" t="s">
        <v>1809</v>
      </c>
      <c r="T90" s="521" t="s">
        <v>1272</v>
      </c>
      <c r="U90" s="531" t="s">
        <v>1272</v>
      </c>
      <c r="V90" s="532" t="s">
        <v>48</v>
      </c>
      <c r="W90" s="521" t="s">
        <v>1272</v>
      </c>
      <c r="X90" s="518" t="s">
        <v>1272</v>
      </c>
      <c r="Y90" s="518" t="s">
        <v>1272</v>
      </c>
      <c r="Z90" s="518" t="s">
        <v>1272</v>
      </c>
      <c r="AA90" s="518" t="s">
        <v>1474</v>
      </c>
      <c r="AB90" s="519" t="s">
        <v>1316</v>
      </c>
      <c r="AC90" s="533"/>
    </row>
    <row r="91" spans="1:29" ht="51.75" customHeight="1" thickBot="1" x14ac:dyDescent="0.3">
      <c r="A91" s="546" t="s">
        <v>1800</v>
      </c>
      <c r="B91" s="521" t="s">
        <v>1413</v>
      </c>
      <c r="C91" s="521">
        <v>2300000</v>
      </c>
      <c r="D91" s="557" t="s">
        <v>1972</v>
      </c>
      <c r="E91" s="521" t="s">
        <v>1294</v>
      </c>
      <c r="F91" s="518">
        <v>876</v>
      </c>
      <c r="G91" s="519" t="s">
        <v>1737</v>
      </c>
      <c r="H91" s="561">
        <v>354000</v>
      </c>
      <c r="I91" s="518">
        <v>78415</v>
      </c>
      <c r="J91" s="518" t="s">
        <v>1271</v>
      </c>
      <c r="K91" s="581" t="s">
        <v>1651</v>
      </c>
      <c r="L91" s="561">
        <v>354000</v>
      </c>
      <c r="M91" s="518" t="s">
        <v>1369</v>
      </c>
      <c r="N91" s="561">
        <v>354000</v>
      </c>
      <c r="O91" s="520" t="s">
        <v>1740</v>
      </c>
      <c r="P91" s="520">
        <v>42705</v>
      </c>
      <c r="Q91" s="521" t="s">
        <v>118</v>
      </c>
      <c r="R91" s="521" t="s">
        <v>1314</v>
      </c>
      <c r="S91" s="521" t="s">
        <v>1809</v>
      </c>
      <c r="T91" s="521" t="s">
        <v>1272</v>
      </c>
      <c r="U91" s="531" t="s">
        <v>1272</v>
      </c>
      <c r="V91" s="532" t="s">
        <v>48</v>
      </c>
      <c r="W91" s="521" t="s">
        <v>1272</v>
      </c>
      <c r="X91" s="518" t="s">
        <v>1272</v>
      </c>
      <c r="Y91" s="518" t="s">
        <v>1272</v>
      </c>
      <c r="Z91" s="518" t="s">
        <v>1272</v>
      </c>
      <c r="AA91" s="518" t="s">
        <v>1498</v>
      </c>
      <c r="AB91" s="519" t="s">
        <v>1316</v>
      </c>
      <c r="AC91" s="533"/>
    </row>
    <row r="92" spans="1:29" ht="64.5" customHeight="1" thickBot="1" x14ac:dyDescent="0.3">
      <c r="A92" s="546" t="s">
        <v>1802</v>
      </c>
      <c r="B92" s="521" t="s">
        <v>1419</v>
      </c>
      <c r="C92" s="521">
        <v>4300000</v>
      </c>
      <c r="D92" s="557" t="s">
        <v>1973</v>
      </c>
      <c r="E92" s="521" t="s">
        <v>1295</v>
      </c>
      <c r="F92" s="518">
        <v>876</v>
      </c>
      <c r="G92" s="519" t="s">
        <v>1737</v>
      </c>
      <c r="H92" s="561">
        <v>177000</v>
      </c>
      <c r="I92" s="518">
        <v>78415</v>
      </c>
      <c r="J92" s="518" t="s">
        <v>1271</v>
      </c>
      <c r="K92" s="581" t="s">
        <v>1680</v>
      </c>
      <c r="L92" s="561">
        <v>177000</v>
      </c>
      <c r="M92" s="518" t="s">
        <v>1391</v>
      </c>
      <c r="N92" s="561">
        <v>177000</v>
      </c>
      <c r="O92" s="520">
        <v>42491</v>
      </c>
      <c r="P92" s="520">
        <v>42522</v>
      </c>
      <c r="Q92" s="521" t="s">
        <v>118</v>
      </c>
      <c r="R92" s="521" t="s">
        <v>1314</v>
      </c>
      <c r="S92" s="521" t="s">
        <v>1809</v>
      </c>
      <c r="T92" s="521" t="s">
        <v>1272</v>
      </c>
      <c r="U92" s="531" t="s">
        <v>1272</v>
      </c>
      <c r="V92" s="532" t="s">
        <v>48</v>
      </c>
      <c r="W92" s="521" t="s">
        <v>1272</v>
      </c>
      <c r="X92" s="518" t="s">
        <v>1272</v>
      </c>
      <c r="Y92" s="518" t="s">
        <v>1272</v>
      </c>
      <c r="Z92" s="518" t="s">
        <v>1272</v>
      </c>
      <c r="AA92" s="518" t="s">
        <v>1388</v>
      </c>
      <c r="AB92" s="519" t="s">
        <v>1316</v>
      </c>
      <c r="AC92" s="533"/>
    </row>
    <row r="93" spans="1:29" ht="64.5" customHeight="1" thickBot="1" x14ac:dyDescent="0.3">
      <c r="A93" s="546" t="s">
        <v>1805</v>
      </c>
      <c r="B93" s="521" t="s">
        <v>1419</v>
      </c>
      <c r="C93" s="521">
        <v>4300000</v>
      </c>
      <c r="D93" s="557" t="s">
        <v>1973</v>
      </c>
      <c r="E93" s="521" t="s">
        <v>1294</v>
      </c>
      <c r="F93" s="518">
        <v>876</v>
      </c>
      <c r="G93" s="519" t="s">
        <v>1737</v>
      </c>
      <c r="H93" s="561">
        <v>177000</v>
      </c>
      <c r="I93" s="518">
        <v>78415</v>
      </c>
      <c r="J93" s="518" t="s">
        <v>1271</v>
      </c>
      <c r="K93" s="581" t="s">
        <v>1680</v>
      </c>
      <c r="L93" s="561">
        <v>177000</v>
      </c>
      <c r="M93" s="518" t="s">
        <v>1391</v>
      </c>
      <c r="N93" s="561">
        <v>177000</v>
      </c>
      <c r="O93" s="520">
        <v>42522</v>
      </c>
      <c r="P93" s="520">
        <v>42614</v>
      </c>
      <c r="Q93" s="521" t="s">
        <v>118</v>
      </c>
      <c r="R93" s="521" t="s">
        <v>1314</v>
      </c>
      <c r="S93" s="521" t="s">
        <v>1809</v>
      </c>
      <c r="T93" s="521" t="s">
        <v>1272</v>
      </c>
      <c r="U93" s="531" t="s">
        <v>1272</v>
      </c>
      <c r="V93" s="532" t="s">
        <v>48</v>
      </c>
      <c r="W93" s="521" t="s">
        <v>1272</v>
      </c>
      <c r="X93" s="518" t="s">
        <v>1272</v>
      </c>
      <c r="Y93" s="518" t="s">
        <v>1272</v>
      </c>
      <c r="Z93" s="518" t="s">
        <v>1272</v>
      </c>
      <c r="AA93" s="518" t="s">
        <v>1388</v>
      </c>
      <c r="AB93" s="519" t="s">
        <v>1316</v>
      </c>
      <c r="AC93" s="533"/>
    </row>
    <row r="94" spans="1:29" ht="102.75" customHeight="1" thickBot="1" x14ac:dyDescent="0.3">
      <c r="A94" s="546" t="s">
        <v>1806</v>
      </c>
      <c r="B94" s="521" t="s">
        <v>1419</v>
      </c>
      <c r="C94" s="521">
        <v>4300000</v>
      </c>
      <c r="D94" s="557" t="s">
        <v>1974</v>
      </c>
      <c r="E94" s="521" t="s">
        <v>1294</v>
      </c>
      <c r="F94" s="518">
        <v>876</v>
      </c>
      <c r="G94" s="519" t="s">
        <v>1737</v>
      </c>
      <c r="H94" s="561">
        <v>171220</v>
      </c>
      <c r="I94" s="518">
        <v>78415</v>
      </c>
      <c r="J94" s="518" t="s">
        <v>1271</v>
      </c>
      <c r="K94" s="581" t="s">
        <v>1801</v>
      </c>
      <c r="L94" s="561">
        <v>171220</v>
      </c>
      <c r="M94" s="518" t="s">
        <v>1391</v>
      </c>
      <c r="N94" s="561">
        <v>171220</v>
      </c>
      <c r="O94" s="520">
        <v>42370</v>
      </c>
      <c r="P94" s="520">
        <v>42705</v>
      </c>
      <c r="Q94" s="521" t="s">
        <v>118</v>
      </c>
      <c r="R94" s="521" t="s">
        <v>1314</v>
      </c>
      <c r="S94" s="521" t="s">
        <v>1809</v>
      </c>
      <c r="T94" s="521" t="s">
        <v>1272</v>
      </c>
      <c r="U94" s="531" t="s">
        <v>1272</v>
      </c>
      <c r="V94" s="532" t="s">
        <v>48</v>
      </c>
      <c r="W94" s="521" t="s">
        <v>1272</v>
      </c>
      <c r="X94" s="518" t="s">
        <v>1272</v>
      </c>
      <c r="Y94" s="518" t="s">
        <v>1272</v>
      </c>
      <c r="Z94" s="518" t="s">
        <v>1272</v>
      </c>
      <c r="AA94" s="518" t="s">
        <v>1388</v>
      </c>
      <c r="AB94" s="519" t="s">
        <v>1316</v>
      </c>
      <c r="AC94" s="533"/>
    </row>
    <row r="95" spans="1:29" ht="64.5" customHeight="1" thickBot="1" x14ac:dyDescent="0.3">
      <c r="A95" s="546" t="s">
        <v>1808</v>
      </c>
      <c r="B95" s="521" t="s">
        <v>1803</v>
      </c>
      <c r="C95" s="521">
        <v>4300000</v>
      </c>
      <c r="D95" s="557" t="s">
        <v>1975</v>
      </c>
      <c r="E95" s="521" t="s">
        <v>1294</v>
      </c>
      <c r="F95" s="518">
        <v>876</v>
      </c>
      <c r="G95" s="519" t="s">
        <v>1737</v>
      </c>
      <c r="H95" s="561">
        <v>1652000</v>
      </c>
      <c r="I95" s="518">
        <v>78415</v>
      </c>
      <c r="J95" s="518" t="s">
        <v>1271</v>
      </c>
      <c r="K95" s="581" t="s">
        <v>1804</v>
      </c>
      <c r="L95" s="561">
        <v>1652000</v>
      </c>
      <c r="M95" s="518" t="s">
        <v>1391</v>
      </c>
      <c r="N95" s="561">
        <v>1652000</v>
      </c>
      <c r="O95" s="520">
        <v>42370</v>
      </c>
      <c r="P95" s="520">
        <v>42705</v>
      </c>
      <c r="Q95" s="521" t="s">
        <v>118</v>
      </c>
      <c r="R95" s="521" t="s">
        <v>1314</v>
      </c>
      <c r="S95" s="521" t="s">
        <v>1809</v>
      </c>
      <c r="T95" s="521" t="s">
        <v>1272</v>
      </c>
      <c r="U95" s="531" t="s">
        <v>1272</v>
      </c>
      <c r="V95" s="532" t="s">
        <v>48</v>
      </c>
      <c r="W95" s="521" t="s">
        <v>1272</v>
      </c>
      <c r="X95" s="518" t="s">
        <v>1272</v>
      </c>
      <c r="Y95" s="518" t="s">
        <v>1272</v>
      </c>
      <c r="Z95" s="518" t="s">
        <v>1272</v>
      </c>
      <c r="AA95" s="518" t="s">
        <v>1388</v>
      </c>
      <c r="AB95" s="519" t="s">
        <v>1316</v>
      </c>
      <c r="AC95" s="533"/>
    </row>
    <row r="96" spans="1:29" ht="64.5" customHeight="1" thickBot="1" x14ac:dyDescent="0.3">
      <c r="A96" s="546" t="s">
        <v>1422</v>
      </c>
      <c r="B96" s="521" t="s">
        <v>1803</v>
      </c>
      <c r="C96" s="521">
        <v>4300000</v>
      </c>
      <c r="D96" s="557" t="s">
        <v>1976</v>
      </c>
      <c r="E96" s="521" t="s">
        <v>1294</v>
      </c>
      <c r="F96" s="518">
        <v>876</v>
      </c>
      <c r="G96" s="519" t="s">
        <v>1737</v>
      </c>
      <c r="H96" s="561">
        <v>236000</v>
      </c>
      <c r="I96" s="518">
        <v>78415</v>
      </c>
      <c r="J96" s="518" t="s">
        <v>1271</v>
      </c>
      <c r="K96" s="581" t="s">
        <v>1656</v>
      </c>
      <c r="L96" s="561">
        <v>236000</v>
      </c>
      <c r="M96" s="518" t="s">
        <v>1391</v>
      </c>
      <c r="N96" s="561">
        <v>236000</v>
      </c>
      <c r="O96" s="520">
        <v>42370</v>
      </c>
      <c r="P96" s="520">
        <v>42705</v>
      </c>
      <c r="Q96" s="521" t="s">
        <v>118</v>
      </c>
      <c r="R96" s="521" t="s">
        <v>1314</v>
      </c>
      <c r="S96" s="521" t="s">
        <v>1809</v>
      </c>
      <c r="T96" s="521" t="s">
        <v>1272</v>
      </c>
      <c r="U96" s="531" t="s">
        <v>1272</v>
      </c>
      <c r="V96" s="532" t="s">
        <v>48</v>
      </c>
      <c r="W96" s="521" t="s">
        <v>1272</v>
      </c>
      <c r="X96" s="518" t="s">
        <v>1272</v>
      </c>
      <c r="Y96" s="518" t="s">
        <v>1272</v>
      </c>
      <c r="Z96" s="518" t="s">
        <v>1272</v>
      </c>
      <c r="AA96" s="518" t="s">
        <v>1388</v>
      </c>
      <c r="AB96" s="519" t="s">
        <v>1316</v>
      </c>
      <c r="AC96" s="533"/>
    </row>
    <row r="97" spans="1:29" ht="64.5" customHeight="1" thickBot="1" x14ac:dyDescent="0.3">
      <c r="A97" s="546" t="s">
        <v>1423</v>
      </c>
      <c r="B97" s="521" t="s">
        <v>1419</v>
      </c>
      <c r="C97" s="521">
        <v>4300000</v>
      </c>
      <c r="D97" s="557" t="s">
        <v>1977</v>
      </c>
      <c r="E97" s="521" t="s">
        <v>1294</v>
      </c>
      <c r="F97" s="518">
        <v>876</v>
      </c>
      <c r="G97" s="519" t="s">
        <v>1737</v>
      </c>
      <c r="H97" s="561">
        <v>354700</v>
      </c>
      <c r="I97" s="518">
        <v>78415</v>
      </c>
      <c r="J97" s="518" t="s">
        <v>1271</v>
      </c>
      <c r="K97" s="581" t="s">
        <v>1807</v>
      </c>
      <c r="L97" s="561">
        <v>354700</v>
      </c>
      <c r="M97" s="518" t="s">
        <v>1391</v>
      </c>
      <c r="N97" s="561">
        <v>354700</v>
      </c>
      <c r="O97" s="520">
        <v>42370</v>
      </c>
      <c r="P97" s="520">
        <v>42705</v>
      </c>
      <c r="Q97" s="521" t="s">
        <v>118</v>
      </c>
      <c r="R97" s="521" t="s">
        <v>1314</v>
      </c>
      <c r="S97" s="521" t="s">
        <v>1809</v>
      </c>
      <c r="T97" s="521" t="s">
        <v>1272</v>
      </c>
      <c r="U97" s="531" t="s">
        <v>1272</v>
      </c>
      <c r="V97" s="532" t="s">
        <v>48</v>
      </c>
      <c r="W97" s="521" t="s">
        <v>1272</v>
      </c>
      <c r="X97" s="518" t="s">
        <v>1272</v>
      </c>
      <c r="Y97" s="518" t="s">
        <v>1272</v>
      </c>
      <c r="Z97" s="518" t="s">
        <v>1272</v>
      </c>
      <c r="AA97" s="518" t="s">
        <v>1388</v>
      </c>
      <c r="AB97" s="519" t="s">
        <v>1316</v>
      </c>
      <c r="AC97" s="533"/>
    </row>
    <row r="98" spans="1:29" ht="64.5" customHeight="1" thickBot="1" x14ac:dyDescent="0.3">
      <c r="A98" s="546" t="s">
        <v>1424</v>
      </c>
      <c r="B98" s="521" t="s">
        <v>1346</v>
      </c>
      <c r="C98" s="521">
        <v>2917000</v>
      </c>
      <c r="D98" s="557" t="s">
        <v>1978</v>
      </c>
      <c r="E98" s="521" t="s">
        <v>1294</v>
      </c>
      <c r="F98" s="518">
        <v>876</v>
      </c>
      <c r="G98" s="519" t="s">
        <v>1737</v>
      </c>
      <c r="H98" s="561">
        <v>236000</v>
      </c>
      <c r="I98" s="518">
        <v>78415</v>
      </c>
      <c r="J98" s="518" t="s">
        <v>1271</v>
      </c>
      <c r="K98" s="581" t="s">
        <v>1656</v>
      </c>
      <c r="L98" s="561">
        <v>236000</v>
      </c>
      <c r="M98" s="518" t="s">
        <v>1391</v>
      </c>
      <c r="N98" s="561">
        <v>236000</v>
      </c>
      <c r="O98" s="520">
        <v>42370</v>
      </c>
      <c r="P98" s="520">
        <v>42705</v>
      </c>
      <c r="Q98" s="521" t="s">
        <v>118</v>
      </c>
      <c r="R98" s="521" t="s">
        <v>1314</v>
      </c>
      <c r="S98" s="521" t="s">
        <v>1809</v>
      </c>
      <c r="T98" s="521" t="s">
        <v>1272</v>
      </c>
      <c r="U98" s="531" t="s">
        <v>1272</v>
      </c>
      <c r="V98" s="532" t="s">
        <v>48</v>
      </c>
      <c r="W98" s="521" t="s">
        <v>1272</v>
      </c>
      <c r="X98" s="518" t="s">
        <v>1272</v>
      </c>
      <c r="Y98" s="518" t="s">
        <v>1272</v>
      </c>
      <c r="Z98" s="518" t="s">
        <v>1272</v>
      </c>
      <c r="AA98" s="518" t="s">
        <v>1388</v>
      </c>
      <c r="AB98" s="519" t="s">
        <v>1316</v>
      </c>
      <c r="AC98" s="533"/>
    </row>
    <row r="99" spans="1:29" ht="64.5" customHeight="1" thickBot="1" x14ac:dyDescent="0.3">
      <c r="A99" s="546" t="s">
        <v>1426</v>
      </c>
      <c r="B99" s="521" t="s">
        <v>1346</v>
      </c>
      <c r="C99" s="521">
        <v>2917000</v>
      </c>
      <c r="D99" s="557" t="s">
        <v>1950</v>
      </c>
      <c r="E99" s="521" t="s">
        <v>1294</v>
      </c>
      <c r="F99" s="518">
        <v>876</v>
      </c>
      <c r="G99" s="519" t="s">
        <v>1737</v>
      </c>
      <c r="H99" s="561">
        <v>1279100</v>
      </c>
      <c r="I99" s="518">
        <v>78415</v>
      </c>
      <c r="J99" s="518" t="s">
        <v>1271</v>
      </c>
      <c r="K99" s="581" t="s">
        <v>1681</v>
      </c>
      <c r="L99" s="561">
        <v>1279100</v>
      </c>
      <c r="M99" s="518" t="s">
        <v>1352</v>
      </c>
      <c r="N99" s="561">
        <v>1279100</v>
      </c>
      <c r="O99" s="520">
        <v>42370</v>
      </c>
      <c r="P99" s="520">
        <v>42705</v>
      </c>
      <c r="Q99" s="521" t="s">
        <v>118</v>
      </c>
      <c r="R99" s="521" t="s">
        <v>1314</v>
      </c>
      <c r="S99" s="521" t="s">
        <v>1809</v>
      </c>
      <c r="T99" s="521" t="s">
        <v>1272</v>
      </c>
      <c r="U99" s="531" t="s">
        <v>1272</v>
      </c>
      <c r="V99" s="532" t="s">
        <v>48</v>
      </c>
      <c r="W99" s="521" t="s">
        <v>1272</v>
      </c>
      <c r="X99" s="518" t="s">
        <v>1272</v>
      </c>
      <c r="Y99" s="518" t="s">
        <v>1272</v>
      </c>
      <c r="Z99" s="518" t="s">
        <v>1272</v>
      </c>
      <c r="AA99" s="518" t="s">
        <v>1388</v>
      </c>
      <c r="AB99" s="519" t="s">
        <v>1316</v>
      </c>
      <c r="AC99" s="533"/>
    </row>
    <row r="100" spans="1:29" ht="64.5" customHeight="1" thickBot="1" x14ac:dyDescent="0.3">
      <c r="A100" s="546" t="s">
        <v>1428</v>
      </c>
      <c r="B100" s="521" t="s">
        <v>1346</v>
      </c>
      <c r="C100" s="521">
        <v>2917000</v>
      </c>
      <c r="D100" s="557" t="s">
        <v>1950</v>
      </c>
      <c r="E100" s="521" t="s">
        <v>1294</v>
      </c>
      <c r="F100" s="518">
        <v>876</v>
      </c>
      <c r="G100" s="519" t="s">
        <v>1737</v>
      </c>
      <c r="H100" s="561">
        <v>236000</v>
      </c>
      <c r="I100" s="518">
        <v>78415</v>
      </c>
      <c r="J100" s="518" t="s">
        <v>1271</v>
      </c>
      <c r="K100" s="581" t="s">
        <v>1656</v>
      </c>
      <c r="L100" s="561">
        <v>236000</v>
      </c>
      <c r="M100" s="518" t="s">
        <v>1352</v>
      </c>
      <c r="N100" s="561">
        <v>236000</v>
      </c>
      <c r="O100" s="520">
        <v>42370</v>
      </c>
      <c r="P100" s="520">
        <v>42705</v>
      </c>
      <c r="Q100" s="521" t="s">
        <v>118</v>
      </c>
      <c r="R100" s="521" t="s">
        <v>1314</v>
      </c>
      <c r="S100" s="521" t="s">
        <v>1809</v>
      </c>
      <c r="T100" s="521" t="s">
        <v>1272</v>
      </c>
      <c r="U100" s="531" t="s">
        <v>1272</v>
      </c>
      <c r="V100" s="532" t="s">
        <v>48</v>
      </c>
      <c r="W100" s="521" t="s">
        <v>1272</v>
      </c>
      <c r="X100" s="518" t="s">
        <v>1272</v>
      </c>
      <c r="Y100" s="518" t="s">
        <v>1272</v>
      </c>
      <c r="Z100" s="518" t="s">
        <v>1272</v>
      </c>
      <c r="AA100" s="518" t="s">
        <v>1388</v>
      </c>
      <c r="AB100" s="519" t="s">
        <v>1316</v>
      </c>
      <c r="AC100" s="533"/>
    </row>
    <row r="101" spans="1:29" ht="64.5" customHeight="1" thickBot="1" x14ac:dyDescent="0.3">
      <c r="A101" s="546" t="s">
        <v>1429</v>
      </c>
      <c r="B101" s="521" t="s">
        <v>1346</v>
      </c>
      <c r="C101" s="521">
        <v>2917000</v>
      </c>
      <c r="D101" s="557" t="s">
        <v>1979</v>
      </c>
      <c r="E101" s="521" t="s">
        <v>1294</v>
      </c>
      <c r="F101" s="518">
        <v>876</v>
      </c>
      <c r="G101" s="519" t="s">
        <v>1737</v>
      </c>
      <c r="H101" s="561">
        <v>1339180.02</v>
      </c>
      <c r="I101" s="518">
        <v>78415</v>
      </c>
      <c r="J101" s="518" t="s">
        <v>1271</v>
      </c>
      <c r="K101" s="581" t="s">
        <v>1909</v>
      </c>
      <c r="L101" s="561">
        <v>1339180.02</v>
      </c>
      <c r="M101" s="518" t="s">
        <v>1391</v>
      </c>
      <c r="N101" s="561">
        <v>1339180.02</v>
      </c>
      <c r="O101" s="520">
        <v>42430</v>
      </c>
      <c r="P101" s="520">
        <v>42705</v>
      </c>
      <c r="Q101" s="521" t="s">
        <v>118</v>
      </c>
      <c r="R101" s="521" t="s">
        <v>1314</v>
      </c>
      <c r="S101" s="521" t="s">
        <v>1809</v>
      </c>
      <c r="T101" s="521" t="s">
        <v>1272</v>
      </c>
      <c r="U101" s="531" t="s">
        <v>1272</v>
      </c>
      <c r="V101" s="532" t="s">
        <v>48</v>
      </c>
      <c r="W101" s="521" t="s">
        <v>1272</v>
      </c>
      <c r="X101" s="518" t="s">
        <v>1272</v>
      </c>
      <c r="Y101" s="518" t="s">
        <v>1272</v>
      </c>
      <c r="Z101" s="518" t="s">
        <v>1272</v>
      </c>
      <c r="AA101" s="518" t="s">
        <v>1388</v>
      </c>
      <c r="AB101" s="534" t="s">
        <v>1316</v>
      </c>
      <c r="AC101" s="533" t="s">
        <v>1910</v>
      </c>
    </row>
    <row r="102" spans="1:29" ht="90" customHeight="1" thickBot="1" x14ac:dyDescent="0.3">
      <c r="A102" s="546" t="s">
        <v>1430</v>
      </c>
      <c r="B102" s="521" t="s">
        <v>1387</v>
      </c>
      <c r="C102" s="521">
        <v>2919020</v>
      </c>
      <c r="D102" s="570" t="s">
        <v>1980</v>
      </c>
      <c r="E102" s="521" t="s">
        <v>1322</v>
      </c>
      <c r="F102" s="518">
        <v>876</v>
      </c>
      <c r="G102" s="519" t="s">
        <v>1737</v>
      </c>
      <c r="H102" s="561">
        <v>150000</v>
      </c>
      <c r="I102" s="518">
        <v>78415</v>
      </c>
      <c r="J102" s="518" t="s">
        <v>1271</v>
      </c>
      <c r="K102" s="581" t="s">
        <v>1682</v>
      </c>
      <c r="L102" s="561">
        <v>150000</v>
      </c>
      <c r="M102" s="518" t="s">
        <v>1313</v>
      </c>
      <c r="N102" s="561">
        <v>150000</v>
      </c>
      <c r="O102" s="520">
        <v>42461</v>
      </c>
      <c r="P102" s="520">
        <v>42491</v>
      </c>
      <c r="Q102" s="521" t="s">
        <v>118</v>
      </c>
      <c r="R102" s="521" t="s">
        <v>1314</v>
      </c>
      <c r="S102" s="521" t="s">
        <v>1809</v>
      </c>
      <c r="T102" s="521" t="s">
        <v>1272</v>
      </c>
      <c r="U102" s="531" t="s">
        <v>1272</v>
      </c>
      <c r="V102" s="532" t="s">
        <v>48</v>
      </c>
      <c r="W102" s="521" t="s">
        <v>1272</v>
      </c>
      <c r="X102" s="518" t="s">
        <v>1272</v>
      </c>
      <c r="Y102" s="518" t="s">
        <v>1272</v>
      </c>
      <c r="Z102" s="518" t="s">
        <v>1272</v>
      </c>
      <c r="AA102" s="518" t="s">
        <v>1604</v>
      </c>
      <c r="AB102" s="519" t="s">
        <v>1316</v>
      </c>
      <c r="AC102" s="533"/>
    </row>
    <row r="103" spans="1:29" ht="77.25" thickBot="1" x14ac:dyDescent="0.3">
      <c r="A103" s="546" t="s">
        <v>1431</v>
      </c>
      <c r="B103" s="521" t="s">
        <v>1303</v>
      </c>
      <c r="C103" s="521">
        <v>3020220</v>
      </c>
      <c r="D103" s="557" t="s">
        <v>1981</v>
      </c>
      <c r="E103" s="521" t="s">
        <v>1290</v>
      </c>
      <c r="F103" s="518">
        <v>876</v>
      </c>
      <c r="G103" s="519" t="s">
        <v>1737</v>
      </c>
      <c r="H103" s="561">
        <v>344300</v>
      </c>
      <c r="I103" s="518">
        <v>78415</v>
      </c>
      <c r="J103" s="518" t="s">
        <v>1302</v>
      </c>
      <c r="K103" s="581" t="s">
        <v>1760</v>
      </c>
      <c r="L103" s="561">
        <v>344300</v>
      </c>
      <c r="M103" s="518" t="s">
        <v>1427</v>
      </c>
      <c r="N103" s="561">
        <v>344300</v>
      </c>
      <c r="O103" s="594" t="s">
        <v>2182</v>
      </c>
      <c r="P103" s="594" t="s">
        <v>2183</v>
      </c>
      <c r="Q103" s="521" t="s">
        <v>118</v>
      </c>
      <c r="R103" s="521" t="s">
        <v>1314</v>
      </c>
      <c r="S103" s="521" t="s">
        <v>1809</v>
      </c>
      <c r="T103" s="521" t="s">
        <v>1272</v>
      </c>
      <c r="U103" s="531" t="s">
        <v>1272</v>
      </c>
      <c r="V103" s="532" t="s">
        <v>48</v>
      </c>
      <c r="W103" s="521" t="s">
        <v>1272</v>
      </c>
      <c r="X103" s="518" t="s">
        <v>1272</v>
      </c>
      <c r="Y103" s="518" t="s">
        <v>1272</v>
      </c>
      <c r="Z103" s="518" t="s">
        <v>1272</v>
      </c>
      <c r="AA103" s="518" t="s">
        <v>1425</v>
      </c>
      <c r="AB103" s="519" t="s">
        <v>215</v>
      </c>
      <c r="AC103" s="533"/>
    </row>
    <row r="104" spans="1:29" ht="77.25" thickBot="1" x14ac:dyDescent="0.3">
      <c r="A104" s="546" t="s">
        <v>1432</v>
      </c>
      <c r="B104" s="521" t="s">
        <v>1301</v>
      </c>
      <c r="C104" s="521">
        <v>3020365</v>
      </c>
      <c r="D104" s="557" t="s">
        <v>1982</v>
      </c>
      <c r="E104" s="521" t="s">
        <v>1290</v>
      </c>
      <c r="F104" s="518">
        <v>876</v>
      </c>
      <c r="G104" s="519" t="s">
        <v>1737</v>
      </c>
      <c r="H104" s="561">
        <v>1090000</v>
      </c>
      <c r="I104" s="518">
        <v>78415</v>
      </c>
      <c r="J104" s="518" t="s">
        <v>1302</v>
      </c>
      <c r="K104" s="581" t="s">
        <v>1761</v>
      </c>
      <c r="L104" s="561">
        <v>1090000</v>
      </c>
      <c r="M104" s="518" t="s">
        <v>1369</v>
      </c>
      <c r="N104" s="561">
        <v>1090000</v>
      </c>
      <c r="O104" s="594" t="s">
        <v>2184</v>
      </c>
      <c r="P104" s="594" t="s">
        <v>2183</v>
      </c>
      <c r="Q104" s="521" t="s">
        <v>118</v>
      </c>
      <c r="R104" s="521" t="s">
        <v>1314</v>
      </c>
      <c r="S104" s="521" t="s">
        <v>1809</v>
      </c>
      <c r="T104" s="521" t="s">
        <v>1272</v>
      </c>
      <c r="U104" s="531" t="s">
        <v>1272</v>
      </c>
      <c r="V104" s="532" t="s">
        <v>1736</v>
      </c>
      <c r="W104" s="521" t="s">
        <v>1272</v>
      </c>
      <c r="X104" s="518" t="s">
        <v>1272</v>
      </c>
      <c r="Y104" s="518" t="s">
        <v>1272</v>
      </c>
      <c r="Z104" s="518" t="s">
        <v>1272</v>
      </c>
      <c r="AA104" s="518" t="s">
        <v>1425</v>
      </c>
      <c r="AB104" s="519" t="s">
        <v>215</v>
      </c>
      <c r="AC104" s="533"/>
    </row>
    <row r="105" spans="1:29" ht="102.75" thickBot="1" x14ac:dyDescent="0.3">
      <c r="A105" s="546" t="s">
        <v>1433</v>
      </c>
      <c r="B105" s="521" t="s">
        <v>1304</v>
      </c>
      <c r="C105" s="521">
        <v>7250000</v>
      </c>
      <c r="D105" s="557" t="s">
        <v>1983</v>
      </c>
      <c r="E105" s="521" t="s">
        <v>1290</v>
      </c>
      <c r="F105" s="518">
        <v>876</v>
      </c>
      <c r="G105" s="519" t="s">
        <v>1737</v>
      </c>
      <c r="H105" s="561">
        <v>363200</v>
      </c>
      <c r="I105" s="518">
        <v>78415</v>
      </c>
      <c r="J105" s="518" t="s">
        <v>1302</v>
      </c>
      <c r="K105" s="581" t="s">
        <v>1762</v>
      </c>
      <c r="L105" s="561">
        <v>363200</v>
      </c>
      <c r="M105" s="518" t="s">
        <v>1391</v>
      </c>
      <c r="N105" s="561">
        <v>363200</v>
      </c>
      <c r="O105" s="594" t="s">
        <v>2122</v>
      </c>
      <c r="P105" s="594">
        <v>42705</v>
      </c>
      <c r="Q105" s="521" t="s">
        <v>118</v>
      </c>
      <c r="R105" s="521" t="s">
        <v>1314</v>
      </c>
      <c r="S105" s="521" t="s">
        <v>1809</v>
      </c>
      <c r="T105" s="521" t="s">
        <v>1272</v>
      </c>
      <c r="U105" s="531" t="s">
        <v>1272</v>
      </c>
      <c r="V105" s="532" t="s">
        <v>48</v>
      </c>
      <c r="W105" s="521" t="s">
        <v>1272</v>
      </c>
      <c r="X105" s="518" t="s">
        <v>1272</v>
      </c>
      <c r="Y105" s="518" t="s">
        <v>1272</v>
      </c>
      <c r="Z105" s="518" t="s">
        <v>1272</v>
      </c>
      <c r="AA105" s="518" t="s">
        <v>1425</v>
      </c>
      <c r="AB105" s="519" t="s">
        <v>1316</v>
      </c>
      <c r="AC105" s="533"/>
    </row>
    <row r="106" spans="1:29" ht="77.25" thickBot="1" x14ac:dyDescent="0.3">
      <c r="A106" s="546" t="s">
        <v>1434</v>
      </c>
      <c r="B106" s="521" t="s">
        <v>1306</v>
      </c>
      <c r="C106" s="521">
        <v>7260020</v>
      </c>
      <c r="D106" s="557" t="s">
        <v>1984</v>
      </c>
      <c r="E106" s="521" t="s">
        <v>1290</v>
      </c>
      <c r="F106" s="518">
        <v>876</v>
      </c>
      <c r="G106" s="519" t="s">
        <v>1737</v>
      </c>
      <c r="H106" s="561">
        <v>2705200</v>
      </c>
      <c r="I106" s="518">
        <v>78415</v>
      </c>
      <c r="J106" s="518" t="s">
        <v>1302</v>
      </c>
      <c r="K106" s="581" t="s">
        <v>2185</v>
      </c>
      <c r="L106" s="561">
        <v>2705200</v>
      </c>
      <c r="M106" s="518" t="s">
        <v>1427</v>
      </c>
      <c r="N106" s="561">
        <v>2705200</v>
      </c>
      <c r="O106" s="594" t="s">
        <v>2186</v>
      </c>
      <c r="P106" s="594" t="s">
        <v>2183</v>
      </c>
      <c r="Q106" s="521" t="s">
        <v>118</v>
      </c>
      <c r="R106" s="521" t="s">
        <v>1314</v>
      </c>
      <c r="S106" s="521" t="s">
        <v>1809</v>
      </c>
      <c r="T106" s="521" t="s">
        <v>1272</v>
      </c>
      <c r="U106" s="531" t="s">
        <v>1272</v>
      </c>
      <c r="V106" s="532" t="s">
        <v>1736</v>
      </c>
      <c r="W106" s="521" t="s">
        <v>1272</v>
      </c>
      <c r="X106" s="518" t="s">
        <v>1272</v>
      </c>
      <c r="Y106" s="518" t="s">
        <v>1272</v>
      </c>
      <c r="Z106" s="518" t="s">
        <v>1272</v>
      </c>
      <c r="AA106" s="518" t="s">
        <v>1425</v>
      </c>
      <c r="AB106" s="519" t="s">
        <v>215</v>
      </c>
      <c r="AC106" s="533"/>
    </row>
    <row r="107" spans="1:29" ht="77.25" thickBot="1" x14ac:dyDescent="0.3">
      <c r="A107" s="546" t="s">
        <v>1435</v>
      </c>
      <c r="B107" s="521" t="s">
        <v>1301</v>
      </c>
      <c r="C107" s="521">
        <v>3020200</v>
      </c>
      <c r="D107" s="557" t="s">
        <v>2195</v>
      </c>
      <c r="E107" s="521" t="s">
        <v>1290</v>
      </c>
      <c r="F107" s="518">
        <v>876</v>
      </c>
      <c r="G107" s="519" t="s">
        <v>1737</v>
      </c>
      <c r="H107" s="561">
        <v>2210100</v>
      </c>
      <c r="I107" s="518">
        <v>78415</v>
      </c>
      <c r="J107" s="518" t="s">
        <v>1302</v>
      </c>
      <c r="K107" s="581" t="s">
        <v>2187</v>
      </c>
      <c r="L107" s="561">
        <v>2210100</v>
      </c>
      <c r="M107" s="518" t="s">
        <v>1369</v>
      </c>
      <c r="N107" s="561">
        <v>2210100</v>
      </c>
      <c r="O107" s="594" t="s">
        <v>2188</v>
      </c>
      <c r="P107" s="594" t="s">
        <v>2183</v>
      </c>
      <c r="Q107" s="521" t="s">
        <v>118</v>
      </c>
      <c r="R107" s="521" t="s">
        <v>1314</v>
      </c>
      <c r="S107" s="521" t="s">
        <v>1809</v>
      </c>
      <c r="T107" s="521" t="s">
        <v>1272</v>
      </c>
      <c r="U107" s="531" t="s">
        <v>1272</v>
      </c>
      <c r="V107" s="532" t="s">
        <v>1736</v>
      </c>
      <c r="W107" s="521" t="s">
        <v>1272</v>
      </c>
      <c r="X107" s="518" t="s">
        <v>1272</v>
      </c>
      <c r="Y107" s="518" t="s">
        <v>1272</v>
      </c>
      <c r="Z107" s="518" t="s">
        <v>1272</v>
      </c>
      <c r="AA107" s="518" t="s">
        <v>1425</v>
      </c>
      <c r="AB107" s="519" t="s">
        <v>215</v>
      </c>
      <c r="AC107" s="533"/>
    </row>
    <row r="108" spans="1:29" ht="77.25" thickBot="1" x14ac:dyDescent="0.3">
      <c r="A108" s="546" t="s">
        <v>1436</v>
      </c>
      <c r="B108" s="521" t="s">
        <v>1303</v>
      </c>
      <c r="C108" s="521">
        <v>3020206</v>
      </c>
      <c r="D108" s="557" t="s">
        <v>1985</v>
      </c>
      <c r="E108" s="521" t="s">
        <v>1290</v>
      </c>
      <c r="F108" s="518">
        <v>876</v>
      </c>
      <c r="G108" s="519" t="s">
        <v>1737</v>
      </c>
      <c r="H108" s="561">
        <v>140000</v>
      </c>
      <c r="I108" s="518">
        <v>78415</v>
      </c>
      <c r="J108" s="518" t="s">
        <v>1302</v>
      </c>
      <c r="K108" s="581" t="s">
        <v>1763</v>
      </c>
      <c r="L108" s="561">
        <v>140000</v>
      </c>
      <c r="M108" s="518" t="s">
        <v>1427</v>
      </c>
      <c r="N108" s="561">
        <v>140000</v>
      </c>
      <c r="O108" s="594">
        <v>42522</v>
      </c>
      <c r="P108" s="594">
        <v>42552</v>
      </c>
      <c r="Q108" s="521" t="s">
        <v>118</v>
      </c>
      <c r="R108" s="521" t="s">
        <v>1314</v>
      </c>
      <c r="S108" s="521" t="s">
        <v>1809</v>
      </c>
      <c r="T108" s="521" t="s">
        <v>1272</v>
      </c>
      <c r="U108" s="531" t="s">
        <v>1272</v>
      </c>
      <c r="V108" s="532" t="s">
        <v>1736</v>
      </c>
      <c r="W108" s="521" t="s">
        <v>1272</v>
      </c>
      <c r="X108" s="518" t="s">
        <v>1272</v>
      </c>
      <c r="Y108" s="518" t="s">
        <v>1272</v>
      </c>
      <c r="Z108" s="518" t="s">
        <v>1272</v>
      </c>
      <c r="AA108" s="518" t="s">
        <v>1425</v>
      </c>
      <c r="AB108" s="519" t="s">
        <v>215</v>
      </c>
      <c r="AC108" s="533"/>
    </row>
    <row r="109" spans="1:29" ht="77.25" thickBot="1" x14ac:dyDescent="0.3">
      <c r="A109" s="546" t="s">
        <v>1438</v>
      </c>
      <c r="B109" s="521" t="s">
        <v>1307</v>
      </c>
      <c r="C109" s="521">
        <v>7260000</v>
      </c>
      <c r="D109" s="557" t="s">
        <v>1986</v>
      </c>
      <c r="E109" s="521" t="s">
        <v>1290</v>
      </c>
      <c r="F109" s="518">
        <v>876</v>
      </c>
      <c r="G109" s="519" t="s">
        <v>1737</v>
      </c>
      <c r="H109" s="561">
        <v>321600</v>
      </c>
      <c r="I109" s="518">
        <v>78415</v>
      </c>
      <c r="J109" s="518" t="s">
        <v>1302</v>
      </c>
      <c r="K109" s="581" t="s">
        <v>1684</v>
      </c>
      <c r="L109" s="561">
        <v>321600</v>
      </c>
      <c r="M109" s="518" t="s">
        <v>1427</v>
      </c>
      <c r="N109" s="561">
        <v>321600</v>
      </c>
      <c r="O109" s="594">
        <v>42461</v>
      </c>
      <c r="P109" s="594">
        <v>42461</v>
      </c>
      <c r="Q109" s="521" t="s">
        <v>118</v>
      </c>
      <c r="R109" s="521" t="s">
        <v>1314</v>
      </c>
      <c r="S109" s="521" t="s">
        <v>1809</v>
      </c>
      <c r="T109" s="521" t="s">
        <v>1272</v>
      </c>
      <c r="U109" s="531" t="s">
        <v>1272</v>
      </c>
      <c r="V109" s="532" t="s">
        <v>48</v>
      </c>
      <c r="W109" s="521" t="s">
        <v>1272</v>
      </c>
      <c r="X109" s="518" t="s">
        <v>1272</v>
      </c>
      <c r="Y109" s="518" t="s">
        <v>1272</v>
      </c>
      <c r="Z109" s="518" t="s">
        <v>1272</v>
      </c>
      <c r="AA109" s="518" t="s">
        <v>1425</v>
      </c>
      <c r="AB109" s="519" t="s">
        <v>215</v>
      </c>
      <c r="AC109" s="533"/>
    </row>
    <row r="110" spans="1:29" ht="77.25" thickBot="1" x14ac:dyDescent="0.3">
      <c r="A110" s="546" t="s">
        <v>1439</v>
      </c>
      <c r="B110" s="521" t="s">
        <v>1303</v>
      </c>
      <c r="C110" s="521">
        <v>3020190</v>
      </c>
      <c r="D110" s="557" t="s">
        <v>1987</v>
      </c>
      <c r="E110" s="521" t="s">
        <v>1290</v>
      </c>
      <c r="F110" s="518">
        <v>876</v>
      </c>
      <c r="G110" s="519" t="s">
        <v>1737</v>
      </c>
      <c r="H110" s="561">
        <v>652500</v>
      </c>
      <c r="I110" s="518">
        <v>78415</v>
      </c>
      <c r="J110" s="518" t="s">
        <v>1302</v>
      </c>
      <c r="K110" s="581" t="s">
        <v>2194</v>
      </c>
      <c r="L110" s="561">
        <v>652500</v>
      </c>
      <c r="M110" s="518" t="s">
        <v>1427</v>
      </c>
      <c r="N110" s="561">
        <v>652500</v>
      </c>
      <c r="O110" s="594">
        <v>42522</v>
      </c>
      <c r="P110" s="594">
        <v>42552</v>
      </c>
      <c r="Q110" s="521" t="s">
        <v>118</v>
      </c>
      <c r="R110" s="521" t="s">
        <v>1314</v>
      </c>
      <c r="S110" s="521" t="s">
        <v>1809</v>
      </c>
      <c r="T110" s="521" t="s">
        <v>1272</v>
      </c>
      <c r="U110" s="531" t="s">
        <v>1272</v>
      </c>
      <c r="V110" s="532" t="s">
        <v>48</v>
      </c>
      <c r="W110" s="521" t="s">
        <v>1272</v>
      </c>
      <c r="X110" s="518" t="s">
        <v>1272</v>
      </c>
      <c r="Y110" s="518" t="s">
        <v>1272</v>
      </c>
      <c r="Z110" s="518" t="s">
        <v>1272</v>
      </c>
      <c r="AA110" s="518" t="s">
        <v>1425</v>
      </c>
      <c r="AB110" s="519" t="s">
        <v>1316</v>
      </c>
      <c r="AC110" s="533"/>
    </row>
    <row r="111" spans="1:29" ht="77.25" thickBot="1" x14ac:dyDescent="0.3">
      <c r="A111" s="546" t="s">
        <v>1440</v>
      </c>
      <c r="B111" s="521" t="s">
        <v>1307</v>
      </c>
      <c r="C111" s="521">
        <v>7260011</v>
      </c>
      <c r="D111" s="557" t="s">
        <v>1988</v>
      </c>
      <c r="E111" s="521" t="s">
        <v>1290</v>
      </c>
      <c r="F111" s="518">
        <v>876</v>
      </c>
      <c r="G111" s="519" t="s">
        <v>1737</v>
      </c>
      <c r="H111" s="561">
        <v>674400</v>
      </c>
      <c r="I111" s="518">
        <v>78415</v>
      </c>
      <c r="J111" s="518" t="s">
        <v>1302</v>
      </c>
      <c r="K111" s="581" t="s">
        <v>2189</v>
      </c>
      <c r="L111" s="561">
        <v>674400</v>
      </c>
      <c r="M111" s="518" t="s">
        <v>1427</v>
      </c>
      <c r="N111" s="587">
        <v>674400</v>
      </c>
      <c r="O111" s="594" t="s">
        <v>2190</v>
      </c>
      <c r="P111" s="594" t="s">
        <v>2123</v>
      </c>
      <c r="Q111" s="521" t="s">
        <v>118</v>
      </c>
      <c r="R111" s="521" t="s">
        <v>1314</v>
      </c>
      <c r="S111" s="521" t="s">
        <v>1809</v>
      </c>
      <c r="T111" s="521" t="s">
        <v>1272</v>
      </c>
      <c r="U111" s="531" t="s">
        <v>1272</v>
      </c>
      <c r="V111" s="532" t="s">
        <v>1736</v>
      </c>
      <c r="W111" s="521" t="s">
        <v>1272</v>
      </c>
      <c r="X111" s="518" t="s">
        <v>1272</v>
      </c>
      <c r="Y111" s="518" t="s">
        <v>1272</v>
      </c>
      <c r="Z111" s="518" t="s">
        <v>1272</v>
      </c>
      <c r="AA111" s="518" t="s">
        <v>1425</v>
      </c>
      <c r="AB111" s="519" t="s">
        <v>215</v>
      </c>
      <c r="AC111" s="533"/>
    </row>
    <row r="112" spans="1:29" ht="77.25" thickBot="1" x14ac:dyDescent="0.3">
      <c r="A112" s="546" t="s">
        <v>1441</v>
      </c>
      <c r="B112" s="521" t="s">
        <v>1308</v>
      </c>
      <c r="C112" s="521">
        <v>6420030</v>
      </c>
      <c r="D112" s="557" t="s">
        <v>1989</v>
      </c>
      <c r="E112" s="521" t="s">
        <v>1290</v>
      </c>
      <c r="F112" s="518">
        <v>876</v>
      </c>
      <c r="G112" s="519" t="s">
        <v>1737</v>
      </c>
      <c r="H112" s="561">
        <v>615400</v>
      </c>
      <c r="I112" s="518">
        <v>78415</v>
      </c>
      <c r="J112" s="518" t="s">
        <v>1302</v>
      </c>
      <c r="K112" s="581" t="s">
        <v>1764</v>
      </c>
      <c r="L112" s="561">
        <v>615400</v>
      </c>
      <c r="M112" s="518" t="s">
        <v>1437</v>
      </c>
      <c r="N112" s="561">
        <v>615400</v>
      </c>
      <c r="O112" s="594" t="s">
        <v>2124</v>
      </c>
      <c r="P112" s="594">
        <v>42705</v>
      </c>
      <c r="Q112" s="521" t="s">
        <v>118</v>
      </c>
      <c r="R112" s="521" t="s">
        <v>1314</v>
      </c>
      <c r="S112" s="521" t="s">
        <v>1809</v>
      </c>
      <c r="T112" s="521" t="s">
        <v>1272</v>
      </c>
      <c r="U112" s="531" t="s">
        <v>1272</v>
      </c>
      <c r="V112" s="532" t="s">
        <v>48</v>
      </c>
      <c r="W112" s="521" t="s">
        <v>1272</v>
      </c>
      <c r="X112" s="518" t="s">
        <v>1272</v>
      </c>
      <c r="Y112" s="518" t="s">
        <v>1272</v>
      </c>
      <c r="Z112" s="518" t="s">
        <v>1272</v>
      </c>
      <c r="AA112" s="518" t="s">
        <v>1425</v>
      </c>
      <c r="AB112" s="519" t="s">
        <v>1316</v>
      </c>
      <c r="AC112" s="533"/>
    </row>
    <row r="113" spans="1:29" ht="77.25" thickBot="1" x14ac:dyDescent="0.3">
      <c r="A113" s="546" t="s">
        <v>1442</v>
      </c>
      <c r="B113" s="521" t="s">
        <v>1308</v>
      </c>
      <c r="C113" s="521">
        <v>6420019</v>
      </c>
      <c r="D113" s="557" t="s">
        <v>1990</v>
      </c>
      <c r="E113" s="521" t="s">
        <v>1290</v>
      </c>
      <c r="F113" s="518">
        <v>876</v>
      </c>
      <c r="G113" s="519" t="s">
        <v>1737</v>
      </c>
      <c r="H113" s="561">
        <v>140000</v>
      </c>
      <c r="I113" s="518">
        <v>78415</v>
      </c>
      <c r="J113" s="518" t="s">
        <v>1302</v>
      </c>
      <c r="K113" s="581" t="s">
        <v>1763</v>
      </c>
      <c r="L113" s="561">
        <v>140000</v>
      </c>
      <c r="M113" s="518" t="s">
        <v>1437</v>
      </c>
      <c r="N113" s="561">
        <v>140000</v>
      </c>
      <c r="O113" s="594" t="s">
        <v>2125</v>
      </c>
      <c r="P113" s="599">
        <v>42705</v>
      </c>
      <c r="Q113" s="532" t="s">
        <v>118</v>
      </c>
      <c r="R113" s="521" t="s">
        <v>1314</v>
      </c>
      <c r="S113" s="521" t="s">
        <v>1809</v>
      </c>
      <c r="T113" s="521" t="s">
        <v>1272</v>
      </c>
      <c r="U113" s="531" t="s">
        <v>1272</v>
      </c>
      <c r="V113" s="532" t="s">
        <v>48</v>
      </c>
      <c r="W113" s="521" t="s">
        <v>1272</v>
      </c>
      <c r="X113" s="518" t="s">
        <v>1272</v>
      </c>
      <c r="Y113" s="518" t="s">
        <v>1272</v>
      </c>
      <c r="Z113" s="518" t="s">
        <v>1272</v>
      </c>
      <c r="AA113" s="518" t="s">
        <v>1425</v>
      </c>
      <c r="AB113" s="519" t="s">
        <v>1316</v>
      </c>
      <c r="AC113" s="533"/>
    </row>
    <row r="114" spans="1:29" ht="77.25" thickBot="1" x14ac:dyDescent="0.3">
      <c r="A114" s="546" t="s">
        <v>1443</v>
      </c>
      <c r="B114" s="521" t="s">
        <v>1308</v>
      </c>
      <c r="C114" s="521">
        <v>6420090</v>
      </c>
      <c r="D114" s="557" t="s">
        <v>1991</v>
      </c>
      <c r="E114" s="521" t="s">
        <v>1290</v>
      </c>
      <c r="F114" s="518">
        <v>876</v>
      </c>
      <c r="G114" s="519" t="s">
        <v>1737</v>
      </c>
      <c r="H114" s="561">
        <v>222000</v>
      </c>
      <c r="I114" s="518">
        <v>78415</v>
      </c>
      <c r="J114" s="518" t="s">
        <v>1302</v>
      </c>
      <c r="K114" s="581" t="s">
        <v>1765</v>
      </c>
      <c r="L114" s="561">
        <v>222000</v>
      </c>
      <c r="M114" s="518" t="s">
        <v>1437</v>
      </c>
      <c r="N114" s="561">
        <v>222000</v>
      </c>
      <c r="O114" s="594" t="s">
        <v>2126</v>
      </c>
      <c r="P114" s="598">
        <v>42705</v>
      </c>
      <c r="Q114" s="521" t="s">
        <v>118</v>
      </c>
      <c r="R114" s="521" t="s">
        <v>1314</v>
      </c>
      <c r="S114" s="521" t="s">
        <v>1809</v>
      </c>
      <c r="T114" s="521" t="s">
        <v>1272</v>
      </c>
      <c r="U114" s="531" t="s">
        <v>1272</v>
      </c>
      <c r="V114" s="532" t="s">
        <v>48</v>
      </c>
      <c r="W114" s="521" t="s">
        <v>1272</v>
      </c>
      <c r="X114" s="518" t="s">
        <v>1272</v>
      </c>
      <c r="Y114" s="518" t="s">
        <v>1272</v>
      </c>
      <c r="Z114" s="518" t="s">
        <v>1272</v>
      </c>
      <c r="AA114" s="518" t="s">
        <v>1425</v>
      </c>
      <c r="AB114" s="519" t="s">
        <v>1316</v>
      </c>
      <c r="AC114" s="533"/>
    </row>
    <row r="115" spans="1:29" ht="77.25" thickBot="1" x14ac:dyDescent="0.3">
      <c r="A115" s="546" t="s">
        <v>1444</v>
      </c>
      <c r="B115" s="521" t="s">
        <v>1307</v>
      </c>
      <c r="C115" s="521">
        <v>7230000</v>
      </c>
      <c r="D115" s="557" t="s">
        <v>1992</v>
      </c>
      <c r="E115" s="521" t="s">
        <v>1290</v>
      </c>
      <c r="F115" s="518">
        <v>876</v>
      </c>
      <c r="G115" s="519" t="s">
        <v>1737</v>
      </c>
      <c r="H115" s="561">
        <v>7403400</v>
      </c>
      <c r="I115" s="518">
        <v>78415</v>
      </c>
      <c r="J115" s="518" t="s">
        <v>1302</v>
      </c>
      <c r="K115" s="581" t="s">
        <v>1766</v>
      </c>
      <c r="L115" s="561">
        <v>7403400</v>
      </c>
      <c r="M115" s="518" t="s">
        <v>1427</v>
      </c>
      <c r="N115" s="561">
        <v>7403400</v>
      </c>
      <c r="O115" s="594" t="s">
        <v>2127</v>
      </c>
      <c r="P115" s="594" t="s">
        <v>2128</v>
      </c>
      <c r="Q115" s="521" t="s">
        <v>114</v>
      </c>
      <c r="R115" s="521" t="s">
        <v>1314</v>
      </c>
      <c r="S115" s="521" t="s">
        <v>1809</v>
      </c>
      <c r="T115" s="521" t="s">
        <v>1272</v>
      </c>
      <c r="U115" s="531" t="s">
        <v>1272</v>
      </c>
      <c r="V115" s="532" t="s">
        <v>1736</v>
      </c>
      <c r="W115" s="521" t="s">
        <v>1272</v>
      </c>
      <c r="X115" s="518" t="s">
        <v>1272</v>
      </c>
      <c r="Y115" s="518" t="s">
        <v>1272</v>
      </c>
      <c r="Z115" s="518" t="s">
        <v>1272</v>
      </c>
      <c r="AA115" s="518" t="s">
        <v>1425</v>
      </c>
      <c r="AB115" s="519" t="s">
        <v>215</v>
      </c>
      <c r="AC115" s="533"/>
    </row>
    <row r="116" spans="1:29" ht="77.25" thickBot="1" x14ac:dyDescent="0.3">
      <c r="A116" s="546" t="s">
        <v>1445</v>
      </c>
      <c r="B116" s="521" t="s">
        <v>1309</v>
      </c>
      <c r="C116" s="521">
        <v>3190000</v>
      </c>
      <c r="D116" s="557" t="s">
        <v>1993</v>
      </c>
      <c r="E116" s="521" t="s">
        <v>1290</v>
      </c>
      <c r="F116" s="518">
        <v>876</v>
      </c>
      <c r="G116" s="519" t="s">
        <v>1737</v>
      </c>
      <c r="H116" s="561">
        <v>536000</v>
      </c>
      <c r="I116" s="518">
        <v>78415</v>
      </c>
      <c r="J116" s="518" t="s">
        <v>1302</v>
      </c>
      <c r="K116" s="581" t="s">
        <v>1767</v>
      </c>
      <c r="L116" s="561">
        <v>536000</v>
      </c>
      <c r="M116" s="518" t="s">
        <v>1391</v>
      </c>
      <c r="N116" s="561">
        <v>536000</v>
      </c>
      <c r="O116" s="594">
        <v>42522</v>
      </c>
      <c r="P116" s="594">
        <v>42552</v>
      </c>
      <c r="Q116" s="521" t="s">
        <v>118</v>
      </c>
      <c r="R116" s="521" t="s">
        <v>1314</v>
      </c>
      <c r="S116" s="521" t="s">
        <v>1809</v>
      </c>
      <c r="T116" s="521" t="s">
        <v>1272</v>
      </c>
      <c r="U116" s="531" t="s">
        <v>1272</v>
      </c>
      <c r="V116" s="532" t="s">
        <v>48</v>
      </c>
      <c r="W116" s="521" t="s">
        <v>1272</v>
      </c>
      <c r="X116" s="518" t="s">
        <v>1272</v>
      </c>
      <c r="Y116" s="518" t="s">
        <v>1272</v>
      </c>
      <c r="Z116" s="518" t="s">
        <v>1272</v>
      </c>
      <c r="AA116" s="518" t="s">
        <v>1425</v>
      </c>
      <c r="AB116" s="519" t="s">
        <v>1316</v>
      </c>
      <c r="AC116" s="533"/>
    </row>
    <row r="117" spans="1:29" ht="77.25" thickBot="1" x14ac:dyDescent="0.3">
      <c r="A117" s="546" t="s">
        <v>1446</v>
      </c>
      <c r="B117" s="521" t="s">
        <v>1301</v>
      </c>
      <c r="C117" s="521">
        <v>3020363</v>
      </c>
      <c r="D117" s="557" t="s">
        <v>1994</v>
      </c>
      <c r="E117" s="521" t="s">
        <v>1290</v>
      </c>
      <c r="F117" s="518">
        <v>876</v>
      </c>
      <c r="G117" s="519" t="s">
        <v>1737</v>
      </c>
      <c r="H117" s="561">
        <v>361500</v>
      </c>
      <c r="I117" s="518">
        <v>78415</v>
      </c>
      <c r="J117" s="518" t="s">
        <v>1302</v>
      </c>
      <c r="K117" s="581" t="s">
        <v>1768</v>
      </c>
      <c r="L117" s="561">
        <v>361500</v>
      </c>
      <c r="M117" s="518" t="s">
        <v>1369</v>
      </c>
      <c r="N117" s="561">
        <v>361500</v>
      </c>
      <c r="O117" s="594" t="s">
        <v>2191</v>
      </c>
      <c r="P117" s="594" t="s">
        <v>2183</v>
      </c>
      <c r="Q117" s="521" t="s">
        <v>118</v>
      </c>
      <c r="R117" s="521" t="s">
        <v>1314</v>
      </c>
      <c r="S117" s="521" t="s">
        <v>1809</v>
      </c>
      <c r="T117" s="521" t="s">
        <v>1272</v>
      </c>
      <c r="U117" s="531" t="s">
        <v>1272</v>
      </c>
      <c r="V117" s="532" t="s">
        <v>1736</v>
      </c>
      <c r="W117" s="521" t="s">
        <v>1272</v>
      </c>
      <c r="X117" s="518" t="s">
        <v>1272</v>
      </c>
      <c r="Y117" s="518" t="s">
        <v>1272</v>
      </c>
      <c r="Z117" s="518" t="s">
        <v>1272</v>
      </c>
      <c r="AA117" s="518" t="s">
        <v>1425</v>
      </c>
      <c r="AB117" s="519" t="s">
        <v>215</v>
      </c>
      <c r="AC117" s="533"/>
    </row>
    <row r="118" spans="1:29" ht="77.25" thickBot="1" x14ac:dyDescent="0.3">
      <c r="A118" s="546" t="s">
        <v>1449</v>
      </c>
      <c r="B118" s="521" t="s">
        <v>1306</v>
      </c>
      <c r="C118" s="521">
        <v>7222140</v>
      </c>
      <c r="D118" s="557" t="s">
        <v>1995</v>
      </c>
      <c r="E118" s="521" t="s">
        <v>1290</v>
      </c>
      <c r="F118" s="518">
        <v>876</v>
      </c>
      <c r="G118" s="519" t="s">
        <v>1737</v>
      </c>
      <c r="H118" s="561">
        <v>1209808</v>
      </c>
      <c r="I118" s="518">
        <v>78415</v>
      </c>
      <c r="J118" s="518" t="s">
        <v>1302</v>
      </c>
      <c r="K118" s="581" t="s">
        <v>1796</v>
      </c>
      <c r="L118" s="561">
        <v>1209808</v>
      </c>
      <c r="M118" s="518" t="s">
        <v>1427</v>
      </c>
      <c r="N118" s="561">
        <v>1209808</v>
      </c>
      <c r="O118" s="594" t="s">
        <v>2130</v>
      </c>
      <c r="P118" s="594" t="s">
        <v>2123</v>
      </c>
      <c r="Q118" s="521" t="s">
        <v>118</v>
      </c>
      <c r="R118" s="521" t="s">
        <v>1314</v>
      </c>
      <c r="S118" s="521" t="s">
        <v>1809</v>
      </c>
      <c r="T118" s="521" t="s">
        <v>1272</v>
      </c>
      <c r="U118" s="531" t="s">
        <v>1272</v>
      </c>
      <c r="V118" s="532" t="s">
        <v>48</v>
      </c>
      <c r="W118" s="521" t="s">
        <v>1272</v>
      </c>
      <c r="X118" s="518" t="s">
        <v>1272</v>
      </c>
      <c r="Y118" s="518" t="s">
        <v>1272</v>
      </c>
      <c r="Z118" s="518" t="s">
        <v>1272</v>
      </c>
      <c r="AA118" s="518" t="s">
        <v>1425</v>
      </c>
      <c r="AB118" s="519" t="s">
        <v>1316</v>
      </c>
      <c r="AC118" s="533"/>
    </row>
    <row r="119" spans="1:29" ht="77.25" thickBot="1" x14ac:dyDescent="0.3">
      <c r="A119" s="546" t="s">
        <v>1450</v>
      </c>
      <c r="B119" s="521" t="s">
        <v>1301</v>
      </c>
      <c r="C119" s="521">
        <v>3020362</v>
      </c>
      <c r="D119" s="557" t="s">
        <v>1996</v>
      </c>
      <c r="E119" s="521" t="s">
        <v>1290</v>
      </c>
      <c r="F119" s="518">
        <v>876</v>
      </c>
      <c r="G119" s="519" t="s">
        <v>1737</v>
      </c>
      <c r="H119" s="561">
        <v>138700</v>
      </c>
      <c r="I119" s="518">
        <v>78415</v>
      </c>
      <c r="J119" s="518" t="s">
        <v>1302</v>
      </c>
      <c r="K119" s="581" t="s">
        <v>1769</v>
      </c>
      <c r="L119" s="561">
        <v>138700</v>
      </c>
      <c r="M119" s="518" t="s">
        <v>1369</v>
      </c>
      <c r="N119" s="561">
        <v>138700</v>
      </c>
      <c r="O119" s="594" t="s">
        <v>2192</v>
      </c>
      <c r="P119" s="594" t="s">
        <v>2183</v>
      </c>
      <c r="Q119" s="521" t="s">
        <v>118</v>
      </c>
      <c r="R119" s="521" t="s">
        <v>1314</v>
      </c>
      <c r="S119" s="521" t="s">
        <v>1809</v>
      </c>
      <c r="T119" s="521" t="s">
        <v>1272</v>
      </c>
      <c r="U119" s="531" t="s">
        <v>1272</v>
      </c>
      <c r="V119" s="532" t="s">
        <v>1736</v>
      </c>
      <c r="W119" s="521" t="s">
        <v>1272</v>
      </c>
      <c r="X119" s="518" t="s">
        <v>1272</v>
      </c>
      <c r="Y119" s="518" t="s">
        <v>1272</v>
      </c>
      <c r="Z119" s="518" t="s">
        <v>1272</v>
      </c>
      <c r="AA119" s="518" t="s">
        <v>1425</v>
      </c>
      <c r="AB119" s="519" t="s">
        <v>215</v>
      </c>
      <c r="AC119" s="533"/>
    </row>
    <row r="120" spans="1:29" ht="77.25" thickBot="1" x14ac:dyDescent="0.3">
      <c r="A120" s="546" t="s">
        <v>1451</v>
      </c>
      <c r="B120" s="521" t="s">
        <v>1305</v>
      </c>
      <c r="C120" s="521">
        <v>7260020</v>
      </c>
      <c r="D120" s="557" t="s">
        <v>1997</v>
      </c>
      <c r="E120" s="521" t="s">
        <v>1290</v>
      </c>
      <c r="F120" s="518">
        <v>876</v>
      </c>
      <c r="G120" s="519" t="s">
        <v>1737</v>
      </c>
      <c r="H120" s="561">
        <v>5000000</v>
      </c>
      <c r="I120" s="518">
        <v>78415</v>
      </c>
      <c r="J120" s="518" t="s">
        <v>1302</v>
      </c>
      <c r="K120" s="581" t="s">
        <v>1709</v>
      </c>
      <c r="L120" s="561">
        <v>5000000</v>
      </c>
      <c r="M120" s="518" t="s">
        <v>1427</v>
      </c>
      <c r="N120" s="561">
        <v>5000000</v>
      </c>
      <c r="O120" s="594">
        <v>42491</v>
      </c>
      <c r="P120" s="594">
        <v>42522</v>
      </c>
      <c r="Q120" s="521" t="s">
        <v>118</v>
      </c>
      <c r="R120" s="521" t="s">
        <v>1314</v>
      </c>
      <c r="S120" s="521" t="s">
        <v>1809</v>
      </c>
      <c r="T120" s="521" t="s">
        <v>1272</v>
      </c>
      <c r="U120" s="531" t="s">
        <v>1272</v>
      </c>
      <c r="V120" s="532" t="s">
        <v>1736</v>
      </c>
      <c r="W120" s="521" t="s">
        <v>1272</v>
      </c>
      <c r="X120" s="518" t="s">
        <v>1272</v>
      </c>
      <c r="Y120" s="518" t="s">
        <v>1272</v>
      </c>
      <c r="Z120" s="518" t="s">
        <v>1272</v>
      </c>
      <c r="AA120" s="518" t="s">
        <v>1425</v>
      </c>
      <c r="AB120" s="519" t="s">
        <v>215</v>
      </c>
      <c r="AC120" s="533"/>
    </row>
    <row r="121" spans="1:29" ht="90" customHeight="1" thickBot="1" x14ac:dyDescent="0.3">
      <c r="A121" s="546" t="s">
        <v>1452</v>
      </c>
      <c r="B121" s="521" t="s">
        <v>1286</v>
      </c>
      <c r="C121" s="521">
        <v>7422090</v>
      </c>
      <c r="D121" s="557" t="s">
        <v>1998</v>
      </c>
      <c r="E121" s="521" t="s">
        <v>1447</v>
      </c>
      <c r="F121" s="518">
        <v>876</v>
      </c>
      <c r="G121" s="519" t="s">
        <v>1737</v>
      </c>
      <c r="H121" s="561">
        <v>825700</v>
      </c>
      <c r="I121" s="518">
        <v>78415</v>
      </c>
      <c r="J121" s="518" t="s">
        <v>1271</v>
      </c>
      <c r="K121" s="581" t="s">
        <v>1774</v>
      </c>
      <c r="L121" s="561">
        <v>825700</v>
      </c>
      <c r="M121" s="518" t="s">
        <v>1391</v>
      </c>
      <c r="N121" s="561">
        <v>825700</v>
      </c>
      <c r="O121" s="520">
        <v>42583</v>
      </c>
      <c r="P121" s="520" t="s">
        <v>1773</v>
      </c>
      <c r="Q121" s="521" t="s">
        <v>118</v>
      </c>
      <c r="R121" s="521" t="s">
        <v>1314</v>
      </c>
      <c r="S121" s="521" t="s">
        <v>1809</v>
      </c>
      <c r="T121" s="521" t="s">
        <v>1272</v>
      </c>
      <c r="U121" s="531" t="s">
        <v>1272</v>
      </c>
      <c r="V121" s="532" t="s">
        <v>1736</v>
      </c>
      <c r="W121" s="521" t="s">
        <v>1272</v>
      </c>
      <c r="X121" s="518" t="s">
        <v>1272</v>
      </c>
      <c r="Y121" s="518" t="s">
        <v>1272</v>
      </c>
      <c r="Z121" s="518" t="s">
        <v>1272</v>
      </c>
      <c r="AA121" s="518" t="s">
        <v>1448</v>
      </c>
      <c r="AB121" s="547" t="s">
        <v>1316</v>
      </c>
      <c r="AC121" s="533"/>
    </row>
    <row r="122" spans="1:29" ht="77.25" customHeight="1" thickBot="1" x14ac:dyDescent="0.3">
      <c r="A122" s="546" t="s">
        <v>1455</v>
      </c>
      <c r="B122" s="521" t="s">
        <v>1286</v>
      </c>
      <c r="C122" s="521">
        <v>7422090</v>
      </c>
      <c r="D122" s="557" t="s">
        <v>1998</v>
      </c>
      <c r="E122" s="521" t="s">
        <v>1447</v>
      </c>
      <c r="F122" s="518">
        <v>876</v>
      </c>
      <c r="G122" s="519" t="s">
        <v>1737</v>
      </c>
      <c r="H122" s="561">
        <v>825650</v>
      </c>
      <c r="I122" s="518">
        <v>78415</v>
      </c>
      <c r="J122" s="518" t="s">
        <v>1271</v>
      </c>
      <c r="K122" s="581" t="s">
        <v>1685</v>
      </c>
      <c r="L122" s="561">
        <v>825650</v>
      </c>
      <c r="M122" s="518" t="s">
        <v>1391</v>
      </c>
      <c r="N122" s="561">
        <v>825650</v>
      </c>
      <c r="O122" s="520">
        <v>42430</v>
      </c>
      <c r="P122" s="520">
        <v>42522</v>
      </c>
      <c r="Q122" s="521" t="s">
        <v>118</v>
      </c>
      <c r="R122" s="521" t="s">
        <v>1314</v>
      </c>
      <c r="S122" s="521" t="s">
        <v>1809</v>
      </c>
      <c r="T122" s="521" t="s">
        <v>1272</v>
      </c>
      <c r="U122" s="531" t="s">
        <v>1272</v>
      </c>
      <c r="V122" s="532" t="s">
        <v>1736</v>
      </c>
      <c r="W122" s="521" t="s">
        <v>1272</v>
      </c>
      <c r="X122" s="518" t="s">
        <v>1272</v>
      </c>
      <c r="Y122" s="518" t="s">
        <v>1272</v>
      </c>
      <c r="Z122" s="518" t="s">
        <v>1272</v>
      </c>
      <c r="AA122" s="518" t="s">
        <v>1448</v>
      </c>
      <c r="AB122" s="547" t="s">
        <v>1316</v>
      </c>
      <c r="AC122" s="533"/>
    </row>
    <row r="123" spans="1:29" ht="77.25" customHeight="1" thickBot="1" x14ac:dyDescent="0.3">
      <c r="A123" s="546" t="s">
        <v>1457</v>
      </c>
      <c r="B123" s="521" t="s">
        <v>1286</v>
      </c>
      <c r="C123" s="521">
        <v>7422090</v>
      </c>
      <c r="D123" s="557" t="s">
        <v>1998</v>
      </c>
      <c r="E123" s="521" t="s">
        <v>1447</v>
      </c>
      <c r="F123" s="518">
        <v>876</v>
      </c>
      <c r="G123" s="519" t="s">
        <v>1737</v>
      </c>
      <c r="H123" s="561">
        <v>715200</v>
      </c>
      <c r="I123" s="518">
        <v>78415</v>
      </c>
      <c r="J123" s="518" t="s">
        <v>1271</v>
      </c>
      <c r="K123" s="581" t="s">
        <v>1686</v>
      </c>
      <c r="L123" s="561">
        <v>715200</v>
      </c>
      <c r="M123" s="518" t="s">
        <v>1391</v>
      </c>
      <c r="N123" s="561">
        <v>715200</v>
      </c>
      <c r="O123" s="520">
        <v>42430</v>
      </c>
      <c r="P123" s="520">
        <v>42522</v>
      </c>
      <c r="Q123" s="521" t="s">
        <v>118</v>
      </c>
      <c r="R123" s="521" t="s">
        <v>1314</v>
      </c>
      <c r="S123" s="521" t="s">
        <v>1809</v>
      </c>
      <c r="T123" s="521" t="s">
        <v>1272</v>
      </c>
      <c r="U123" s="531" t="s">
        <v>1272</v>
      </c>
      <c r="V123" s="532" t="s">
        <v>1736</v>
      </c>
      <c r="W123" s="521" t="s">
        <v>1272</v>
      </c>
      <c r="X123" s="518" t="s">
        <v>1272</v>
      </c>
      <c r="Y123" s="518" t="s">
        <v>1272</v>
      </c>
      <c r="Z123" s="518" t="s">
        <v>1272</v>
      </c>
      <c r="AA123" s="518" t="s">
        <v>1448</v>
      </c>
      <c r="AB123" s="547" t="s">
        <v>212</v>
      </c>
      <c r="AC123" s="533"/>
    </row>
    <row r="124" spans="1:29" ht="77.25" customHeight="1" thickBot="1" x14ac:dyDescent="0.3">
      <c r="A124" s="546" t="s">
        <v>1460</v>
      </c>
      <c r="B124" s="521" t="s">
        <v>1287</v>
      </c>
      <c r="C124" s="521">
        <v>7423010</v>
      </c>
      <c r="D124" s="557" t="s">
        <v>1999</v>
      </c>
      <c r="E124" s="521" t="s">
        <v>1447</v>
      </c>
      <c r="F124" s="518">
        <v>876</v>
      </c>
      <c r="G124" s="519" t="s">
        <v>1737</v>
      </c>
      <c r="H124" s="561">
        <v>208000</v>
      </c>
      <c r="I124" s="518">
        <v>78415</v>
      </c>
      <c r="J124" s="518" t="s">
        <v>1271</v>
      </c>
      <c r="K124" s="581" t="s">
        <v>1787</v>
      </c>
      <c r="L124" s="561">
        <v>208000</v>
      </c>
      <c r="M124" s="518" t="s">
        <v>1391</v>
      </c>
      <c r="N124" s="561">
        <v>208000</v>
      </c>
      <c r="O124" s="520">
        <v>42430</v>
      </c>
      <c r="P124" s="520" t="s">
        <v>1784</v>
      </c>
      <c r="Q124" s="521" t="s">
        <v>120</v>
      </c>
      <c r="R124" s="521" t="s">
        <v>1314</v>
      </c>
      <c r="S124" s="521" t="s">
        <v>1809</v>
      </c>
      <c r="T124" s="521" t="s">
        <v>1272</v>
      </c>
      <c r="U124" s="531" t="s">
        <v>1272</v>
      </c>
      <c r="V124" s="532" t="s">
        <v>48</v>
      </c>
      <c r="W124" s="521" t="s">
        <v>74</v>
      </c>
      <c r="X124" s="518">
        <v>5044000102</v>
      </c>
      <c r="Y124" s="518" t="s">
        <v>1846</v>
      </c>
      <c r="Z124" s="561">
        <v>208000</v>
      </c>
      <c r="AA124" s="518" t="s">
        <v>1448</v>
      </c>
      <c r="AB124" s="519" t="s">
        <v>1316</v>
      </c>
      <c r="AC124" s="533"/>
    </row>
    <row r="125" spans="1:29" ht="64.5" customHeight="1" thickBot="1" x14ac:dyDescent="0.3">
      <c r="A125" s="546" t="s">
        <v>1462</v>
      </c>
      <c r="B125" s="521">
        <v>42352</v>
      </c>
      <c r="C125" s="521">
        <v>1816000</v>
      </c>
      <c r="D125" s="557" t="s">
        <v>2000</v>
      </c>
      <c r="E125" s="521" t="s">
        <v>1453</v>
      </c>
      <c r="F125" s="518">
        <v>876</v>
      </c>
      <c r="G125" s="519" t="s">
        <v>1737</v>
      </c>
      <c r="H125" s="561">
        <v>1811300</v>
      </c>
      <c r="I125" s="518">
        <v>78415</v>
      </c>
      <c r="J125" s="518" t="s">
        <v>1271</v>
      </c>
      <c r="K125" s="581" t="s">
        <v>1687</v>
      </c>
      <c r="L125" s="561">
        <v>1811300</v>
      </c>
      <c r="M125" s="518" t="s">
        <v>1352</v>
      </c>
      <c r="N125" s="561">
        <v>1811300</v>
      </c>
      <c r="O125" s="520">
        <v>42370</v>
      </c>
      <c r="P125" s="520">
        <v>42705</v>
      </c>
      <c r="Q125" s="521" t="s">
        <v>118</v>
      </c>
      <c r="R125" s="521" t="s">
        <v>1314</v>
      </c>
      <c r="S125" s="521" t="s">
        <v>1809</v>
      </c>
      <c r="T125" s="521" t="s">
        <v>1272</v>
      </c>
      <c r="U125" s="531" t="s">
        <v>1272</v>
      </c>
      <c r="V125" s="532" t="s">
        <v>48</v>
      </c>
      <c r="W125" s="521" t="s">
        <v>1272</v>
      </c>
      <c r="X125" s="518" t="s">
        <v>1272</v>
      </c>
      <c r="Y125" s="518" t="s">
        <v>1272</v>
      </c>
      <c r="Z125" s="518" t="s">
        <v>1272</v>
      </c>
      <c r="AA125" s="518" t="s">
        <v>1454</v>
      </c>
      <c r="AB125" s="519" t="s">
        <v>1316</v>
      </c>
      <c r="AC125" s="533"/>
    </row>
    <row r="126" spans="1:29" ht="77.25" customHeight="1" thickBot="1" x14ac:dyDescent="0.3">
      <c r="A126" s="546" t="s">
        <v>1464</v>
      </c>
      <c r="B126" s="521" t="s">
        <v>1456</v>
      </c>
      <c r="C126" s="521">
        <v>2424000</v>
      </c>
      <c r="D126" s="557" t="s">
        <v>2001</v>
      </c>
      <c r="E126" s="521" t="s">
        <v>1300</v>
      </c>
      <c r="F126" s="518">
        <v>876</v>
      </c>
      <c r="G126" s="519" t="s">
        <v>1737</v>
      </c>
      <c r="H126" s="561">
        <v>330400</v>
      </c>
      <c r="I126" s="518">
        <v>78415</v>
      </c>
      <c r="J126" s="518" t="s">
        <v>1271</v>
      </c>
      <c r="K126" s="581" t="s">
        <v>1688</v>
      </c>
      <c r="L126" s="561">
        <v>330400</v>
      </c>
      <c r="M126" s="518" t="s">
        <v>1369</v>
      </c>
      <c r="N126" s="561">
        <v>330400</v>
      </c>
      <c r="O126" s="520">
        <v>42370</v>
      </c>
      <c r="P126" s="520">
        <v>42705</v>
      </c>
      <c r="Q126" s="521" t="s">
        <v>118</v>
      </c>
      <c r="R126" s="521" t="s">
        <v>1314</v>
      </c>
      <c r="S126" s="521" t="s">
        <v>1809</v>
      </c>
      <c r="T126" s="521" t="s">
        <v>1272</v>
      </c>
      <c r="U126" s="531" t="s">
        <v>1272</v>
      </c>
      <c r="V126" s="532" t="s">
        <v>48</v>
      </c>
      <c r="W126" s="521" t="s">
        <v>1272</v>
      </c>
      <c r="X126" s="518" t="s">
        <v>1272</v>
      </c>
      <c r="Y126" s="518" t="s">
        <v>1272</v>
      </c>
      <c r="Z126" s="518" t="s">
        <v>1272</v>
      </c>
      <c r="AA126" s="518" t="s">
        <v>1454</v>
      </c>
      <c r="AB126" s="519" t="s">
        <v>1316</v>
      </c>
      <c r="AC126" s="533"/>
    </row>
    <row r="127" spans="1:29" ht="64.5" customHeight="1" thickBot="1" x14ac:dyDescent="0.3">
      <c r="A127" s="546" t="s">
        <v>1468</v>
      </c>
      <c r="B127" s="521" t="s">
        <v>1458</v>
      </c>
      <c r="C127" s="521"/>
      <c r="D127" s="557" t="s">
        <v>2002</v>
      </c>
      <c r="E127" s="521" t="s">
        <v>1459</v>
      </c>
      <c r="F127" s="518">
        <v>876</v>
      </c>
      <c r="G127" s="519" t="s">
        <v>1737</v>
      </c>
      <c r="H127" s="561">
        <v>116820</v>
      </c>
      <c r="I127" s="518">
        <v>78415</v>
      </c>
      <c r="J127" s="518" t="s">
        <v>1271</v>
      </c>
      <c r="K127" s="581" t="s">
        <v>1689</v>
      </c>
      <c r="L127" s="561">
        <v>116820</v>
      </c>
      <c r="M127" s="518" t="s">
        <v>1404</v>
      </c>
      <c r="N127" s="561">
        <v>116820</v>
      </c>
      <c r="O127" s="520">
        <v>42370</v>
      </c>
      <c r="P127" s="520">
        <v>42705</v>
      </c>
      <c r="Q127" s="521" t="s">
        <v>118</v>
      </c>
      <c r="R127" s="521" t="s">
        <v>1314</v>
      </c>
      <c r="S127" s="521" t="s">
        <v>1809</v>
      </c>
      <c r="T127" s="521" t="s">
        <v>1272</v>
      </c>
      <c r="U127" s="531" t="s">
        <v>1272</v>
      </c>
      <c r="V127" s="532" t="s">
        <v>48</v>
      </c>
      <c r="W127" s="521" t="s">
        <v>1272</v>
      </c>
      <c r="X127" s="518" t="s">
        <v>1272</v>
      </c>
      <c r="Y127" s="518" t="s">
        <v>1272</v>
      </c>
      <c r="Z127" s="518" t="s">
        <v>1272</v>
      </c>
      <c r="AA127" s="518" t="s">
        <v>1454</v>
      </c>
      <c r="AB127" s="519" t="s">
        <v>1316</v>
      </c>
      <c r="AC127" s="533"/>
    </row>
    <row r="128" spans="1:29" ht="77.25" customHeight="1" thickBot="1" x14ac:dyDescent="0.3">
      <c r="A128" s="546" t="s">
        <v>1471</v>
      </c>
      <c r="B128" s="521" t="s">
        <v>1456</v>
      </c>
      <c r="C128" s="521">
        <v>2424000</v>
      </c>
      <c r="D128" s="557" t="s">
        <v>2003</v>
      </c>
      <c r="E128" s="521" t="s">
        <v>1461</v>
      </c>
      <c r="F128" s="518">
        <v>876</v>
      </c>
      <c r="G128" s="519" t="s">
        <v>1737</v>
      </c>
      <c r="H128" s="561">
        <v>382320</v>
      </c>
      <c r="I128" s="518">
        <v>78415</v>
      </c>
      <c r="J128" s="518" t="s">
        <v>1271</v>
      </c>
      <c r="K128" s="581" t="s">
        <v>1690</v>
      </c>
      <c r="L128" s="561">
        <v>382320</v>
      </c>
      <c r="M128" s="518" t="s">
        <v>1331</v>
      </c>
      <c r="N128" s="561">
        <v>382320</v>
      </c>
      <c r="O128" s="520">
        <v>42370</v>
      </c>
      <c r="P128" s="520">
        <v>42705</v>
      </c>
      <c r="Q128" s="521" t="s">
        <v>118</v>
      </c>
      <c r="R128" s="521" t="s">
        <v>1314</v>
      </c>
      <c r="S128" s="521" t="s">
        <v>1809</v>
      </c>
      <c r="T128" s="521" t="s">
        <v>1272</v>
      </c>
      <c r="U128" s="531" t="s">
        <v>1272</v>
      </c>
      <c r="V128" s="532" t="s">
        <v>48</v>
      </c>
      <c r="W128" s="521" t="s">
        <v>1272</v>
      </c>
      <c r="X128" s="518" t="s">
        <v>1272</v>
      </c>
      <c r="Y128" s="518" t="s">
        <v>1272</v>
      </c>
      <c r="Z128" s="518" t="s">
        <v>1272</v>
      </c>
      <c r="AA128" s="518" t="s">
        <v>1454</v>
      </c>
      <c r="AB128" s="519" t="s">
        <v>1316</v>
      </c>
      <c r="AC128" s="533"/>
    </row>
    <row r="129" spans="1:29" ht="64.5" customHeight="1" thickBot="1" x14ac:dyDescent="0.3">
      <c r="A129" s="546" t="s">
        <v>1475</v>
      </c>
      <c r="B129" s="521" t="s">
        <v>1463</v>
      </c>
      <c r="C129" s="521">
        <v>9010030</v>
      </c>
      <c r="D129" s="557" t="s">
        <v>2004</v>
      </c>
      <c r="E129" s="521" t="s">
        <v>1459</v>
      </c>
      <c r="F129" s="518">
        <v>876</v>
      </c>
      <c r="G129" s="519" t="s">
        <v>1737</v>
      </c>
      <c r="H129" s="561">
        <v>177000</v>
      </c>
      <c r="I129" s="518">
        <v>78415</v>
      </c>
      <c r="J129" s="518" t="s">
        <v>1271</v>
      </c>
      <c r="K129" s="581" t="s">
        <v>1680</v>
      </c>
      <c r="L129" s="561">
        <v>177000</v>
      </c>
      <c r="M129" s="518" t="s">
        <v>1391</v>
      </c>
      <c r="N129" s="561">
        <v>177000</v>
      </c>
      <c r="O129" s="520">
        <v>42370</v>
      </c>
      <c r="P129" s="520">
        <v>42705</v>
      </c>
      <c r="Q129" s="521" t="s">
        <v>118</v>
      </c>
      <c r="R129" s="521" t="s">
        <v>1314</v>
      </c>
      <c r="S129" s="521" t="s">
        <v>1809</v>
      </c>
      <c r="T129" s="521" t="s">
        <v>1272</v>
      </c>
      <c r="U129" s="531" t="s">
        <v>1272</v>
      </c>
      <c r="V129" s="532" t="s">
        <v>48</v>
      </c>
      <c r="W129" s="521" t="s">
        <v>1272</v>
      </c>
      <c r="X129" s="518" t="s">
        <v>1272</v>
      </c>
      <c r="Y129" s="518" t="s">
        <v>1272</v>
      </c>
      <c r="Z129" s="518" t="s">
        <v>1272</v>
      </c>
      <c r="AA129" s="518" t="s">
        <v>1454</v>
      </c>
      <c r="AB129" s="519" t="s">
        <v>1316</v>
      </c>
      <c r="AC129" s="533"/>
    </row>
    <row r="130" spans="1:29" ht="90" customHeight="1" thickBot="1" x14ac:dyDescent="0.3">
      <c r="A130" s="546" t="s">
        <v>1476</v>
      </c>
      <c r="B130" s="521" t="s">
        <v>1465</v>
      </c>
      <c r="C130" s="521">
        <v>85</v>
      </c>
      <c r="D130" s="557" t="s">
        <v>2005</v>
      </c>
      <c r="E130" s="521" t="s">
        <v>1466</v>
      </c>
      <c r="F130" s="518">
        <v>876</v>
      </c>
      <c r="G130" s="519" t="s">
        <v>1737</v>
      </c>
      <c r="H130" s="561">
        <v>731600</v>
      </c>
      <c r="I130" s="518">
        <v>78415</v>
      </c>
      <c r="J130" s="518" t="s">
        <v>1271</v>
      </c>
      <c r="K130" s="581" t="s">
        <v>1691</v>
      </c>
      <c r="L130" s="561">
        <v>731600</v>
      </c>
      <c r="M130" s="518" t="s">
        <v>1467</v>
      </c>
      <c r="N130" s="561">
        <v>731600</v>
      </c>
      <c r="O130" s="520">
        <v>42430</v>
      </c>
      <c r="P130" s="520">
        <v>42522</v>
      </c>
      <c r="Q130" s="521" t="s">
        <v>118</v>
      </c>
      <c r="R130" s="521" t="s">
        <v>1314</v>
      </c>
      <c r="S130" s="521" t="s">
        <v>1809</v>
      </c>
      <c r="T130" s="521" t="s">
        <v>1272</v>
      </c>
      <c r="U130" s="531" t="s">
        <v>1272</v>
      </c>
      <c r="V130" s="532" t="s">
        <v>48</v>
      </c>
      <c r="W130" s="521" t="s">
        <v>1272</v>
      </c>
      <c r="X130" s="518" t="s">
        <v>1272</v>
      </c>
      <c r="Y130" s="518" t="s">
        <v>1272</v>
      </c>
      <c r="Z130" s="518" t="s">
        <v>1272</v>
      </c>
      <c r="AA130" s="518" t="s">
        <v>1454</v>
      </c>
      <c r="AB130" s="519" t="s">
        <v>1316</v>
      </c>
      <c r="AC130" s="533"/>
    </row>
    <row r="131" spans="1:29" ht="102.75" customHeight="1" thickBot="1" x14ac:dyDescent="0.3">
      <c r="A131" s="546" t="s">
        <v>1477</v>
      </c>
      <c r="B131" s="521" t="s">
        <v>1469</v>
      </c>
      <c r="C131" s="521">
        <v>9241090</v>
      </c>
      <c r="D131" s="557" t="s">
        <v>2006</v>
      </c>
      <c r="E131" s="521" t="s">
        <v>1300</v>
      </c>
      <c r="F131" s="518">
        <v>876</v>
      </c>
      <c r="G131" s="519" t="s">
        <v>1737</v>
      </c>
      <c r="H131" s="561">
        <v>354000</v>
      </c>
      <c r="I131" s="518">
        <v>78415</v>
      </c>
      <c r="J131" s="518" t="s">
        <v>1271</v>
      </c>
      <c r="K131" s="581" t="s">
        <v>1651</v>
      </c>
      <c r="L131" s="561">
        <v>354000</v>
      </c>
      <c r="M131" s="518" t="s">
        <v>1470</v>
      </c>
      <c r="N131" s="561">
        <v>354000</v>
      </c>
      <c r="O131" s="520">
        <v>42370</v>
      </c>
      <c r="P131" s="520">
        <v>42705</v>
      </c>
      <c r="Q131" s="521" t="s">
        <v>118</v>
      </c>
      <c r="R131" s="521" t="s">
        <v>1314</v>
      </c>
      <c r="S131" s="521" t="s">
        <v>1809</v>
      </c>
      <c r="T131" s="521" t="s">
        <v>1272</v>
      </c>
      <c r="U131" s="531" t="s">
        <v>1272</v>
      </c>
      <c r="V131" s="532" t="s">
        <v>48</v>
      </c>
      <c r="W131" s="521" t="s">
        <v>1272</v>
      </c>
      <c r="X131" s="518" t="s">
        <v>1272</v>
      </c>
      <c r="Y131" s="518" t="s">
        <v>1272</v>
      </c>
      <c r="Z131" s="518" t="s">
        <v>1272</v>
      </c>
      <c r="AA131" s="518" t="s">
        <v>1454</v>
      </c>
      <c r="AB131" s="519" t="s">
        <v>1316</v>
      </c>
      <c r="AC131" s="533"/>
    </row>
    <row r="132" spans="1:29" ht="77.25" customHeight="1" thickBot="1" x14ac:dyDescent="0.3">
      <c r="A132" s="546" t="s">
        <v>1479</v>
      </c>
      <c r="B132" s="521" t="s">
        <v>1472</v>
      </c>
      <c r="C132" s="521">
        <v>4510000</v>
      </c>
      <c r="D132" s="557" t="s">
        <v>2007</v>
      </c>
      <c r="E132" s="521" t="s">
        <v>1473</v>
      </c>
      <c r="F132" s="518">
        <v>876</v>
      </c>
      <c r="G132" s="519" t="s">
        <v>1737</v>
      </c>
      <c r="H132" s="561">
        <v>354000</v>
      </c>
      <c r="I132" s="518">
        <v>78415</v>
      </c>
      <c r="J132" s="518" t="s">
        <v>1271</v>
      </c>
      <c r="K132" s="581" t="s">
        <v>1651</v>
      </c>
      <c r="L132" s="561">
        <v>354000</v>
      </c>
      <c r="M132" s="518" t="s">
        <v>1331</v>
      </c>
      <c r="N132" s="561">
        <v>354000</v>
      </c>
      <c r="O132" s="520">
        <v>42461</v>
      </c>
      <c r="P132" s="520">
        <v>42522</v>
      </c>
      <c r="Q132" s="521" t="s">
        <v>118</v>
      </c>
      <c r="R132" s="521" t="s">
        <v>1314</v>
      </c>
      <c r="S132" s="521" t="s">
        <v>1809</v>
      </c>
      <c r="T132" s="521" t="s">
        <v>1272</v>
      </c>
      <c r="U132" s="531" t="s">
        <v>1272</v>
      </c>
      <c r="V132" s="532" t="s">
        <v>48</v>
      </c>
      <c r="W132" s="521" t="s">
        <v>1272</v>
      </c>
      <c r="X132" s="518" t="s">
        <v>1272</v>
      </c>
      <c r="Y132" s="518" t="s">
        <v>1272</v>
      </c>
      <c r="Z132" s="518" t="s">
        <v>1272</v>
      </c>
      <c r="AA132" s="518" t="s">
        <v>1474</v>
      </c>
      <c r="AB132" s="519" t="s">
        <v>1316</v>
      </c>
      <c r="AC132" s="533"/>
    </row>
    <row r="133" spans="1:29" ht="77.25" customHeight="1" thickBot="1" x14ac:dyDescent="0.3">
      <c r="A133" s="546" t="s">
        <v>1480</v>
      </c>
      <c r="B133" s="521" t="s">
        <v>1472</v>
      </c>
      <c r="C133" s="521">
        <v>4510000</v>
      </c>
      <c r="D133" s="557" t="s">
        <v>2008</v>
      </c>
      <c r="E133" s="521" t="s">
        <v>1473</v>
      </c>
      <c r="F133" s="518">
        <v>876</v>
      </c>
      <c r="G133" s="519" t="s">
        <v>1737</v>
      </c>
      <c r="H133" s="561">
        <v>472000</v>
      </c>
      <c r="I133" s="518">
        <v>78415</v>
      </c>
      <c r="J133" s="518" t="s">
        <v>1271</v>
      </c>
      <c r="K133" s="581" t="s">
        <v>1652</v>
      </c>
      <c r="L133" s="561">
        <v>472000</v>
      </c>
      <c r="M133" s="518" t="s">
        <v>1331</v>
      </c>
      <c r="N133" s="561">
        <v>472000</v>
      </c>
      <c r="O133" s="520">
        <v>42461</v>
      </c>
      <c r="P133" s="520">
        <v>42522</v>
      </c>
      <c r="Q133" s="521" t="s">
        <v>118</v>
      </c>
      <c r="R133" s="521" t="s">
        <v>1314</v>
      </c>
      <c r="S133" s="521" t="s">
        <v>1809</v>
      </c>
      <c r="T133" s="521" t="s">
        <v>1272</v>
      </c>
      <c r="U133" s="531" t="s">
        <v>1272</v>
      </c>
      <c r="V133" s="532" t="s">
        <v>48</v>
      </c>
      <c r="W133" s="521" t="s">
        <v>1272</v>
      </c>
      <c r="X133" s="518" t="s">
        <v>1272</v>
      </c>
      <c r="Y133" s="518" t="s">
        <v>1272</v>
      </c>
      <c r="Z133" s="518" t="s">
        <v>1272</v>
      </c>
      <c r="AA133" s="518" t="s">
        <v>1474</v>
      </c>
      <c r="AB133" s="519" t="s">
        <v>1316</v>
      </c>
      <c r="AC133" s="533"/>
    </row>
    <row r="134" spans="1:29" ht="77.25" customHeight="1" thickBot="1" x14ac:dyDescent="0.3">
      <c r="A134" s="546" t="s">
        <v>1481</v>
      </c>
      <c r="B134" s="521" t="s">
        <v>1472</v>
      </c>
      <c r="C134" s="521">
        <v>4510000</v>
      </c>
      <c r="D134" s="557" t="s">
        <v>2009</v>
      </c>
      <c r="E134" s="521" t="s">
        <v>1473</v>
      </c>
      <c r="F134" s="518">
        <v>876</v>
      </c>
      <c r="G134" s="519" t="s">
        <v>1737</v>
      </c>
      <c r="H134" s="561">
        <v>590000</v>
      </c>
      <c r="I134" s="518">
        <v>78415</v>
      </c>
      <c r="J134" s="518" t="s">
        <v>1271</v>
      </c>
      <c r="K134" s="581" t="s">
        <v>1692</v>
      </c>
      <c r="L134" s="561">
        <v>590000</v>
      </c>
      <c r="M134" s="518" t="s">
        <v>1331</v>
      </c>
      <c r="N134" s="561">
        <v>590000</v>
      </c>
      <c r="O134" s="520">
        <v>42461</v>
      </c>
      <c r="P134" s="520">
        <v>42522</v>
      </c>
      <c r="Q134" s="521" t="s">
        <v>118</v>
      </c>
      <c r="R134" s="521" t="s">
        <v>1314</v>
      </c>
      <c r="S134" s="521" t="s">
        <v>1809</v>
      </c>
      <c r="T134" s="521" t="s">
        <v>1272</v>
      </c>
      <c r="U134" s="531" t="s">
        <v>1272</v>
      </c>
      <c r="V134" s="532" t="s">
        <v>48</v>
      </c>
      <c r="W134" s="521" t="s">
        <v>1272</v>
      </c>
      <c r="X134" s="518" t="s">
        <v>1272</v>
      </c>
      <c r="Y134" s="518" t="s">
        <v>1272</v>
      </c>
      <c r="Z134" s="518" t="s">
        <v>1272</v>
      </c>
      <c r="AA134" s="518" t="s">
        <v>1474</v>
      </c>
      <c r="AB134" s="519" t="s">
        <v>1316</v>
      </c>
      <c r="AC134" s="533"/>
    </row>
    <row r="135" spans="1:29" ht="77.25" customHeight="1" thickBot="1" x14ac:dyDescent="0.3">
      <c r="A135" s="546" t="s">
        <v>1483</v>
      </c>
      <c r="B135" s="521" t="s">
        <v>1478</v>
      </c>
      <c r="C135" s="521">
        <v>4520111</v>
      </c>
      <c r="D135" s="557" t="s">
        <v>2010</v>
      </c>
      <c r="E135" s="521" t="s">
        <v>1473</v>
      </c>
      <c r="F135" s="518">
        <v>876</v>
      </c>
      <c r="G135" s="519" t="s">
        <v>1737</v>
      </c>
      <c r="H135" s="561">
        <v>122700</v>
      </c>
      <c r="I135" s="518">
        <v>78415</v>
      </c>
      <c r="J135" s="518" t="s">
        <v>1271</v>
      </c>
      <c r="K135" s="581" t="s">
        <v>1693</v>
      </c>
      <c r="L135" s="561">
        <v>122700</v>
      </c>
      <c r="M135" s="518" t="s">
        <v>1391</v>
      </c>
      <c r="N135" s="561">
        <v>122700</v>
      </c>
      <c r="O135" s="520">
        <v>42461</v>
      </c>
      <c r="P135" s="520">
        <v>42522</v>
      </c>
      <c r="Q135" s="521" t="s">
        <v>118</v>
      </c>
      <c r="R135" s="521" t="s">
        <v>1314</v>
      </c>
      <c r="S135" s="521" t="s">
        <v>1809</v>
      </c>
      <c r="T135" s="521" t="s">
        <v>1272</v>
      </c>
      <c r="U135" s="531" t="s">
        <v>1272</v>
      </c>
      <c r="V135" s="532" t="s">
        <v>48</v>
      </c>
      <c r="W135" s="521" t="s">
        <v>1272</v>
      </c>
      <c r="X135" s="518" t="s">
        <v>1272</v>
      </c>
      <c r="Y135" s="518" t="s">
        <v>1272</v>
      </c>
      <c r="Z135" s="518" t="s">
        <v>1272</v>
      </c>
      <c r="AA135" s="518" t="s">
        <v>1474</v>
      </c>
      <c r="AB135" s="519" t="s">
        <v>1316</v>
      </c>
      <c r="AC135" s="533"/>
    </row>
    <row r="136" spans="1:29" ht="77.25" customHeight="1" thickBot="1" x14ac:dyDescent="0.3">
      <c r="A136" s="546" t="s">
        <v>1484</v>
      </c>
      <c r="B136" s="521" t="s">
        <v>1299</v>
      </c>
      <c r="C136" s="521">
        <v>450000</v>
      </c>
      <c r="D136" s="557" t="s">
        <v>2011</v>
      </c>
      <c r="E136" s="521" t="s">
        <v>1473</v>
      </c>
      <c r="F136" s="518">
        <v>876</v>
      </c>
      <c r="G136" s="519" t="s">
        <v>1737</v>
      </c>
      <c r="H136" s="561">
        <v>354000</v>
      </c>
      <c r="I136" s="518">
        <v>78415</v>
      </c>
      <c r="J136" s="518" t="s">
        <v>1271</v>
      </c>
      <c r="K136" s="581" t="s">
        <v>1651</v>
      </c>
      <c r="L136" s="561">
        <v>354000</v>
      </c>
      <c r="M136" s="518" t="s">
        <v>1391</v>
      </c>
      <c r="N136" s="561">
        <v>354000</v>
      </c>
      <c r="O136" s="520">
        <v>42461</v>
      </c>
      <c r="P136" s="520">
        <v>42522</v>
      </c>
      <c r="Q136" s="521" t="s">
        <v>118</v>
      </c>
      <c r="R136" s="521" t="s">
        <v>1314</v>
      </c>
      <c r="S136" s="521" t="s">
        <v>1809</v>
      </c>
      <c r="T136" s="521" t="s">
        <v>1272</v>
      </c>
      <c r="U136" s="531" t="s">
        <v>1272</v>
      </c>
      <c r="V136" s="532" t="s">
        <v>48</v>
      </c>
      <c r="W136" s="521" t="s">
        <v>1272</v>
      </c>
      <c r="X136" s="518" t="s">
        <v>1272</v>
      </c>
      <c r="Y136" s="518" t="s">
        <v>1272</v>
      </c>
      <c r="Z136" s="518" t="s">
        <v>1272</v>
      </c>
      <c r="AA136" s="518" t="s">
        <v>1474</v>
      </c>
      <c r="AB136" s="519" t="s">
        <v>1316</v>
      </c>
      <c r="AC136" s="533"/>
    </row>
    <row r="137" spans="1:29" ht="77.25" customHeight="1" thickBot="1" x14ac:dyDescent="0.3">
      <c r="A137" s="546" t="s">
        <v>1485</v>
      </c>
      <c r="B137" s="521" t="s">
        <v>1478</v>
      </c>
      <c r="C137" s="521">
        <v>4520101</v>
      </c>
      <c r="D137" s="557" t="s">
        <v>2012</v>
      </c>
      <c r="E137" s="521" t="s">
        <v>1473</v>
      </c>
      <c r="F137" s="518">
        <v>876</v>
      </c>
      <c r="G137" s="519" t="s">
        <v>1737</v>
      </c>
      <c r="H137" s="561">
        <v>118000</v>
      </c>
      <c r="I137" s="518">
        <v>78415</v>
      </c>
      <c r="J137" s="518" t="s">
        <v>1271</v>
      </c>
      <c r="K137" s="581" t="s">
        <v>1654</v>
      </c>
      <c r="L137" s="561">
        <v>118000</v>
      </c>
      <c r="M137" s="518" t="s">
        <v>1391</v>
      </c>
      <c r="N137" s="561">
        <v>118000</v>
      </c>
      <c r="O137" s="520">
        <v>42552</v>
      </c>
      <c r="P137" s="520">
        <v>42614</v>
      </c>
      <c r="Q137" s="521" t="s">
        <v>118</v>
      </c>
      <c r="R137" s="521" t="s">
        <v>1314</v>
      </c>
      <c r="S137" s="521" t="s">
        <v>1809</v>
      </c>
      <c r="T137" s="521" t="s">
        <v>1272</v>
      </c>
      <c r="U137" s="531" t="s">
        <v>1272</v>
      </c>
      <c r="V137" s="532" t="s">
        <v>48</v>
      </c>
      <c r="W137" s="521" t="s">
        <v>1272</v>
      </c>
      <c r="X137" s="518" t="s">
        <v>1272</v>
      </c>
      <c r="Y137" s="518" t="s">
        <v>1272</v>
      </c>
      <c r="Z137" s="518" t="s">
        <v>1272</v>
      </c>
      <c r="AA137" s="518" t="s">
        <v>1474</v>
      </c>
      <c r="AB137" s="519" t="s">
        <v>1316</v>
      </c>
      <c r="AC137" s="533"/>
    </row>
    <row r="138" spans="1:29" ht="77.25" customHeight="1" thickBot="1" x14ac:dyDescent="0.3">
      <c r="A138" s="546" t="s">
        <v>1486</v>
      </c>
      <c r="B138" s="521" t="s">
        <v>1478</v>
      </c>
      <c r="C138" s="521">
        <v>4510000</v>
      </c>
      <c r="D138" s="557" t="s">
        <v>2013</v>
      </c>
      <c r="E138" s="521" t="s">
        <v>1482</v>
      </c>
      <c r="F138" s="518">
        <v>876</v>
      </c>
      <c r="G138" s="519" t="s">
        <v>1737</v>
      </c>
      <c r="H138" s="561">
        <v>155700</v>
      </c>
      <c r="I138" s="518">
        <v>78415</v>
      </c>
      <c r="J138" s="518" t="s">
        <v>1271</v>
      </c>
      <c r="K138" s="581" t="s">
        <v>1694</v>
      </c>
      <c r="L138" s="561">
        <v>155700</v>
      </c>
      <c r="M138" s="518" t="s">
        <v>1391</v>
      </c>
      <c r="N138" s="561">
        <v>155700</v>
      </c>
      <c r="O138" s="520">
        <v>42370</v>
      </c>
      <c r="P138" s="520">
        <v>42430</v>
      </c>
      <c r="Q138" s="521" t="s">
        <v>118</v>
      </c>
      <c r="R138" s="521" t="s">
        <v>1314</v>
      </c>
      <c r="S138" s="521" t="s">
        <v>1809</v>
      </c>
      <c r="T138" s="521" t="s">
        <v>1272</v>
      </c>
      <c r="U138" s="531" t="s">
        <v>1272</v>
      </c>
      <c r="V138" s="532" t="s">
        <v>48</v>
      </c>
      <c r="W138" s="521" t="s">
        <v>1272</v>
      </c>
      <c r="X138" s="518" t="s">
        <v>1272</v>
      </c>
      <c r="Y138" s="518" t="s">
        <v>1272</v>
      </c>
      <c r="Z138" s="518" t="s">
        <v>1272</v>
      </c>
      <c r="AA138" s="518" t="s">
        <v>1474</v>
      </c>
      <c r="AB138" s="519" t="s">
        <v>1316</v>
      </c>
      <c r="AC138" s="533"/>
    </row>
    <row r="139" spans="1:29" ht="77.25" customHeight="1" thickBot="1" x14ac:dyDescent="0.3">
      <c r="A139" s="546" t="s">
        <v>1487</v>
      </c>
      <c r="B139" s="521" t="s">
        <v>1478</v>
      </c>
      <c r="C139" s="521">
        <v>4510000</v>
      </c>
      <c r="D139" s="557" t="s">
        <v>2014</v>
      </c>
      <c r="E139" s="521" t="s">
        <v>1482</v>
      </c>
      <c r="F139" s="518">
        <v>876</v>
      </c>
      <c r="G139" s="519" t="s">
        <v>1737</v>
      </c>
      <c r="H139" s="561">
        <v>112100</v>
      </c>
      <c r="I139" s="518">
        <v>78415</v>
      </c>
      <c r="J139" s="518" t="s">
        <v>1271</v>
      </c>
      <c r="K139" s="581" t="s">
        <v>1695</v>
      </c>
      <c r="L139" s="561">
        <v>112100</v>
      </c>
      <c r="M139" s="518" t="s">
        <v>1391</v>
      </c>
      <c r="N139" s="561">
        <v>112100</v>
      </c>
      <c r="O139" s="520">
        <v>42370</v>
      </c>
      <c r="P139" s="520">
        <v>42522</v>
      </c>
      <c r="Q139" s="521" t="s">
        <v>118</v>
      </c>
      <c r="R139" s="521" t="s">
        <v>1314</v>
      </c>
      <c r="S139" s="521" t="s">
        <v>1809</v>
      </c>
      <c r="T139" s="521" t="s">
        <v>1272</v>
      </c>
      <c r="U139" s="531" t="s">
        <v>1272</v>
      </c>
      <c r="V139" s="532" t="s">
        <v>48</v>
      </c>
      <c r="W139" s="521" t="s">
        <v>1272</v>
      </c>
      <c r="X139" s="518" t="s">
        <v>1272</v>
      </c>
      <c r="Y139" s="518" t="s">
        <v>1272</v>
      </c>
      <c r="Z139" s="518" t="s">
        <v>1272</v>
      </c>
      <c r="AA139" s="518" t="s">
        <v>1474</v>
      </c>
      <c r="AB139" s="519" t="s">
        <v>1316</v>
      </c>
      <c r="AC139" s="533"/>
    </row>
    <row r="140" spans="1:29" ht="77.25" customHeight="1" thickBot="1" x14ac:dyDescent="0.3">
      <c r="A140" s="546" t="s">
        <v>1488</v>
      </c>
      <c r="B140" s="521" t="s">
        <v>1478</v>
      </c>
      <c r="C140" s="521">
        <v>4510000</v>
      </c>
      <c r="D140" s="557" t="s">
        <v>2015</v>
      </c>
      <c r="E140" s="521" t="s">
        <v>1482</v>
      </c>
      <c r="F140" s="518">
        <v>876</v>
      </c>
      <c r="G140" s="519" t="s">
        <v>1737</v>
      </c>
      <c r="H140" s="561">
        <v>413000</v>
      </c>
      <c r="I140" s="518">
        <v>78415</v>
      </c>
      <c r="J140" s="518" t="s">
        <v>1271</v>
      </c>
      <c r="K140" s="581" t="s">
        <v>1696</v>
      </c>
      <c r="L140" s="561">
        <v>413000</v>
      </c>
      <c r="M140" s="518" t="s">
        <v>1391</v>
      </c>
      <c r="N140" s="561">
        <v>413000</v>
      </c>
      <c r="O140" s="520">
        <v>42370</v>
      </c>
      <c r="P140" s="520">
        <v>42430</v>
      </c>
      <c r="Q140" s="521" t="s">
        <v>118</v>
      </c>
      <c r="R140" s="521" t="s">
        <v>1314</v>
      </c>
      <c r="S140" s="521" t="s">
        <v>1809</v>
      </c>
      <c r="T140" s="521" t="s">
        <v>1272</v>
      </c>
      <c r="U140" s="531" t="s">
        <v>1272</v>
      </c>
      <c r="V140" s="532" t="s">
        <v>48</v>
      </c>
      <c r="W140" s="521" t="s">
        <v>1272</v>
      </c>
      <c r="X140" s="518" t="s">
        <v>1272</v>
      </c>
      <c r="Y140" s="518" t="s">
        <v>1272</v>
      </c>
      <c r="Z140" s="518" t="s">
        <v>1272</v>
      </c>
      <c r="AA140" s="518" t="s">
        <v>1474</v>
      </c>
      <c r="AB140" s="519" t="s">
        <v>1316</v>
      </c>
      <c r="AC140" s="533"/>
    </row>
    <row r="141" spans="1:29" ht="77.25" customHeight="1" thickBot="1" x14ac:dyDescent="0.3">
      <c r="A141" s="546" t="s">
        <v>1489</v>
      </c>
      <c r="B141" s="521" t="s">
        <v>1478</v>
      </c>
      <c r="C141" s="521">
        <v>4510000</v>
      </c>
      <c r="D141" s="557" t="s">
        <v>2016</v>
      </c>
      <c r="E141" s="521" t="s">
        <v>1482</v>
      </c>
      <c r="F141" s="518">
        <v>876</v>
      </c>
      <c r="G141" s="519" t="s">
        <v>1737</v>
      </c>
      <c r="H141" s="561">
        <v>118000</v>
      </c>
      <c r="I141" s="518">
        <v>78415</v>
      </c>
      <c r="J141" s="518" t="s">
        <v>1271</v>
      </c>
      <c r="K141" s="581" t="s">
        <v>1654</v>
      </c>
      <c r="L141" s="561">
        <v>118000</v>
      </c>
      <c r="M141" s="518" t="s">
        <v>1391</v>
      </c>
      <c r="N141" s="561">
        <v>118000</v>
      </c>
      <c r="O141" s="520">
        <v>42461</v>
      </c>
      <c r="P141" s="520">
        <v>42522</v>
      </c>
      <c r="Q141" s="521" t="s">
        <v>118</v>
      </c>
      <c r="R141" s="521" t="s">
        <v>1314</v>
      </c>
      <c r="S141" s="521" t="s">
        <v>1809</v>
      </c>
      <c r="T141" s="521" t="s">
        <v>1272</v>
      </c>
      <c r="U141" s="531" t="s">
        <v>1272</v>
      </c>
      <c r="V141" s="532" t="s">
        <v>48</v>
      </c>
      <c r="W141" s="521" t="s">
        <v>1272</v>
      </c>
      <c r="X141" s="518" t="s">
        <v>1272</v>
      </c>
      <c r="Y141" s="518" t="s">
        <v>1272</v>
      </c>
      <c r="Z141" s="518" t="s">
        <v>1272</v>
      </c>
      <c r="AA141" s="518" t="s">
        <v>1474</v>
      </c>
      <c r="AB141" s="519" t="s">
        <v>1316</v>
      </c>
      <c r="AC141" s="533"/>
    </row>
    <row r="142" spans="1:29" ht="77.25" customHeight="1" thickBot="1" x14ac:dyDescent="0.3">
      <c r="A142" s="546" t="s">
        <v>1490</v>
      </c>
      <c r="B142" s="521" t="s">
        <v>1478</v>
      </c>
      <c r="C142" s="521">
        <v>4510000</v>
      </c>
      <c r="D142" s="557" t="s">
        <v>2017</v>
      </c>
      <c r="E142" s="521" t="s">
        <v>1482</v>
      </c>
      <c r="F142" s="518">
        <v>876</v>
      </c>
      <c r="G142" s="519" t="s">
        <v>1737</v>
      </c>
      <c r="H142" s="561">
        <v>177000</v>
      </c>
      <c r="I142" s="518">
        <v>78415</v>
      </c>
      <c r="J142" s="518" t="s">
        <v>1271</v>
      </c>
      <c r="K142" s="581" t="s">
        <v>1680</v>
      </c>
      <c r="L142" s="561">
        <v>177000</v>
      </c>
      <c r="M142" s="518" t="s">
        <v>1391</v>
      </c>
      <c r="N142" s="561">
        <v>177000</v>
      </c>
      <c r="O142" s="520">
        <v>42461</v>
      </c>
      <c r="P142" s="520">
        <v>42522</v>
      </c>
      <c r="Q142" s="521" t="s">
        <v>118</v>
      </c>
      <c r="R142" s="521" t="s">
        <v>1314</v>
      </c>
      <c r="S142" s="521" t="s">
        <v>1809</v>
      </c>
      <c r="T142" s="521" t="s">
        <v>1272</v>
      </c>
      <c r="U142" s="531" t="s">
        <v>1272</v>
      </c>
      <c r="V142" s="532" t="s">
        <v>48</v>
      </c>
      <c r="W142" s="521" t="s">
        <v>1272</v>
      </c>
      <c r="X142" s="518" t="s">
        <v>1272</v>
      </c>
      <c r="Y142" s="518" t="s">
        <v>1272</v>
      </c>
      <c r="Z142" s="518" t="s">
        <v>1272</v>
      </c>
      <c r="AA142" s="518" t="s">
        <v>1474</v>
      </c>
      <c r="AB142" s="519" t="s">
        <v>1316</v>
      </c>
      <c r="AC142" s="533"/>
    </row>
    <row r="143" spans="1:29" ht="77.25" customHeight="1" thickBot="1" x14ac:dyDescent="0.3">
      <c r="A143" s="546" t="s">
        <v>1491</v>
      </c>
      <c r="B143" s="521" t="s">
        <v>1478</v>
      </c>
      <c r="C143" s="521">
        <v>4510000</v>
      </c>
      <c r="D143" s="557" t="s">
        <v>2018</v>
      </c>
      <c r="E143" s="521" t="s">
        <v>1482</v>
      </c>
      <c r="F143" s="518">
        <v>876</v>
      </c>
      <c r="G143" s="519" t="s">
        <v>1737</v>
      </c>
      <c r="H143" s="561">
        <v>118000</v>
      </c>
      <c r="I143" s="518">
        <v>78415</v>
      </c>
      <c r="J143" s="518" t="s">
        <v>1271</v>
      </c>
      <c r="K143" s="581" t="s">
        <v>1654</v>
      </c>
      <c r="L143" s="561">
        <v>118000</v>
      </c>
      <c r="M143" s="518" t="s">
        <v>1391</v>
      </c>
      <c r="N143" s="561">
        <v>118000</v>
      </c>
      <c r="O143" s="520">
        <v>42461</v>
      </c>
      <c r="P143" s="520">
        <v>42522</v>
      </c>
      <c r="Q143" s="521" t="s">
        <v>118</v>
      </c>
      <c r="R143" s="521" t="s">
        <v>1314</v>
      </c>
      <c r="S143" s="521" t="s">
        <v>1809</v>
      </c>
      <c r="T143" s="521" t="s">
        <v>1272</v>
      </c>
      <c r="U143" s="531" t="s">
        <v>1272</v>
      </c>
      <c r="V143" s="532" t="s">
        <v>48</v>
      </c>
      <c r="W143" s="521" t="s">
        <v>1272</v>
      </c>
      <c r="X143" s="518" t="s">
        <v>1272</v>
      </c>
      <c r="Y143" s="518" t="s">
        <v>1272</v>
      </c>
      <c r="Z143" s="518" t="s">
        <v>1272</v>
      </c>
      <c r="AA143" s="518" t="s">
        <v>1474</v>
      </c>
      <c r="AB143" s="519" t="s">
        <v>1316</v>
      </c>
      <c r="AC143" s="533"/>
    </row>
    <row r="144" spans="1:29" ht="77.25" customHeight="1" thickBot="1" x14ac:dyDescent="0.3">
      <c r="A144" s="546" t="s">
        <v>1492</v>
      </c>
      <c r="B144" s="521" t="s">
        <v>1478</v>
      </c>
      <c r="C144" s="521">
        <v>4510000</v>
      </c>
      <c r="D144" s="557" t="s">
        <v>2019</v>
      </c>
      <c r="E144" s="521" t="s">
        <v>1482</v>
      </c>
      <c r="F144" s="518">
        <v>876</v>
      </c>
      <c r="G144" s="519" t="s">
        <v>1737</v>
      </c>
      <c r="H144" s="561">
        <v>106200</v>
      </c>
      <c r="I144" s="518">
        <v>78415</v>
      </c>
      <c r="J144" s="518" t="s">
        <v>1271</v>
      </c>
      <c r="K144" s="581" t="s">
        <v>1647</v>
      </c>
      <c r="L144" s="561">
        <v>106200</v>
      </c>
      <c r="M144" s="518" t="s">
        <v>1391</v>
      </c>
      <c r="N144" s="561">
        <v>106200</v>
      </c>
      <c r="O144" s="520">
        <v>42461</v>
      </c>
      <c r="P144" s="520">
        <v>42705</v>
      </c>
      <c r="Q144" s="521" t="s">
        <v>118</v>
      </c>
      <c r="R144" s="521" t="s">
        <v>1314</v>
      </c>
      <c r="S144" s="521" t="s">
        <v>1809</v>
      </c>
      <c r="T144" s="521" t="s">
        <v>1272</v>
      </c>
      <c r="U144" s="531" t="s">
        <v>1272</v>
      </c>
      <c r="V144" s="532" t="s">
        <v>48</v>
      </c>
      <c r="W144" s="521" t="s">
        <v>1272</v>
      </c>
      <c r="X144" s="518" t="s">
        <v>1272</v>
      </c>
      <c r="Y144" s="518" t="s">
        <v>1272</v>
      </c>
      <c r="Z144" s="518" t="s">
        <v>1272</v>
      </c>
      <c r="AA144" s="518" t="s">
        <v>1474</v>
      </c>
      <c r="AB144" s="519" t="s">
        <v>1316</v>
      </c>
      <c r="AC144" s="533"/>
    </row>
    <row r="145" spans="1:29" ht="77.25" customHeight="1" thickBot="1" x14ac:dyDescent="0.3">
      <c r="A145" s="546" t="s">
        <v>1493</v>
      </c>
      <c r="B145" s="521" t="s">
        <v>1478</v>
      </c>
      <c r="C145" s="521">
        <v>4510000</v>
      </c>
      <c r="D145" s="557" t="s">
        <v>2020</v>
      </c>
      <c r="E145" s="521" t="s">
        <v>1482</v>
      </c>
      <c r="F145" s="518">
        <v>876</v>
      </c>
      <c r="G145" s="519" t="s">
        <v>1737</v>
      </c>
      <c r="H145" s="561">
        <v>354000</v>
      </c>
      <c r="I145" s="518">
        <v>78415</v>
      </c>
      <c r="J145" s="518" t="s">
        <v>1271</v>
      </c>
      <c r="K145" s="581" t="s">
        <v>1651</v>
      </c>
      <c r="L145" s="561">
        <v>354000</v>
      </c>
      <c r="M145" s="518" t="s">
        <v>1391</v>
      </c>
      <c r="N145" s="561">
        <v>354000</v>
      </c>
      <c r="O145" s="520">
        <v>42461</v>
      </c>
      <c r="P145" s="520">
        <v>42705</v>
      </c>
      <c r="Q145" s="521" t="s">
        <v>118</v>
      </c>
      <c r="R145" s="521" t="s">
        <v>1314</v>
      </c>
      <c r="S145" s="521" t="s">
        <v>1809</v>
      </c>
      <c r="T145" s="521" t="s">
        <v>1272</v>
      </c>
      <c r="U145" s="531" t="s">
        <v>1272</v>
      </c>
      <c r="V145" s="532" t="s">
        <v>48</v>
      </c>
      <c r="W145" s="521" t="s">
        <v>1272</v>
      </c>
      <c r="X145" s="518" t="s">
        <v>1272</v>
      </c>
      <c r="Y145" s="518" t="s">
        <v>1272</v>
      </c>
      <c r="Z145" s="518" t="s">
        <v>1272</v>
      </c>
      <c r="AA145" s="518" t="s">
        <v>1474</v>
      </c>
      <c r="AB145" s="519" t="s">
        <v>1316</v>
      </c>
      <c r="AC145" s="533"/>
    </row>
    <row r="146" spans="1:29" ht="102.75" customHeight="1" thickBot="1" x14ac:dyDescent="0.3">
      <c r="A146" s="546" t="s">
        <v>1494</v>
      </c>
      <c r="B146" s="521" t="s">
        <v>1478</v>
      </c>
      <c r="C146" s="521">
        <v>4510000</v>
      </c>
      <c r="D146" s="557" t="s">
        <v>2021</v>
      </c>
      <c r="E146" s="521" t="s">
        <v>1482</v>
      </c>
      <c r="F146" s="518">
        <v>876</v>
      </c>
      <c r="G146" s="519" t="s">
        <v>1737</v>
      </c>
      <c r="H146" s="561">
        <v>118000</v>
      </c>
      <c r="I146" s="518">
        <v>78415</v>
      </c>
      <c r="J146" s="518" t="s">
        <v>1271</v>
      </c>
      <c r="K146" s="581" t="s">
        <v>1654</v>
      </c>
      <c r="L146" s="561">
        <v>118000</v>
      </c>
      <c r="M146" s="518" t="s">
        <v>1391</v>
      </c>
      <c r="N146" s="561">
        <v>118000</v>
      </c>
      <c r="O146" s="520">
        <v>42552</v>
      </c>
      <c r="P146" s="520">
        <v>42614</v>
      </c>
      <c r="Q146" s="521" t="s">
        <v>118</v>
      </c>
      <c r="R146" s="521" t="s">
        <v>1314</v>
      </c>
      <c r="S146" s="521" t="s">
        <v>1809</v>
      </c>
      <c r="T146" s="521" t="s">
        <v>1272</v>
      </c>
      <c r="U146" s="531" t="s">
        <v>1272</v>
      </c>
      <c r="V146" s="532" t="s">
        <v>48</v>
      </c>
      <c r="W146" s="521" t="s">
        <v>1272</v>
      </c>
      <c r="X146" s="518" t="s">
        <v>1272</v>
      </c>
      <c r="Y146" s="518" t="s">
        <v>1272</v>
      </c>
      <c r="Z146" s="518" t="s">
        <v>1272</v>
      </c>
      <c r="AA146" s="518" t="s">
        <v>1474</v>
      </c>
      <c r="AB146" s="519" t="s">
        <v>1316</v>
      </c>
      <c r="AC146" s="533"/>
    </row>
    <row r="147" spans="1:29" ht="77.25" customHeight="1" thickBot="1" x14ac:dyDescent="0.3">
      <c r="A147" s="546" t="s">
        <v>1495</v>
      </c>
      <c r="B147" s="521" t="s">
        <v>1478</v>
      </c>
      <c r="C147" s="521">
        <v>4510000</v>
      </c>
      <c r="D147" s="557" t="s">
        <v>2022</v>
      </c>
      <c r="E147" s="521" t="s">
        <v>1482</v>
      </c>
      <c r="F147" s="518">
        <v>876</v>
      </c>
      <c r="G147" s="519" t="s">
        <v>1737</v>
      </c>
      <c r="H147" s="561">
        <v>253700</v>
      </c>
      <c r="I147" s="518">
        <v>78415</v>
      </c>
      <c r="J147" s="518" t="s">
        <v>1271</v>
      </c>
      <c r="K147" s="581" t="s">
        <v>1697</v>
      </c>
      <c r="L147" s="561">
        <v>253700</v>
      </c>
      <c r="M147" s="518" t="s">
        <v>1391</v>
      </c>
      <c r="N147" s="561">
        <v>253700</v>
      </c>
      <c r="O147" s="520">
        <v>42461</v>
      </c>
      <c r="P147" s="520">
        <v>42522</v>
      </c>
      <c r="Q147" s="521" t="s">
        <v>118</v>
      </c>
      <c r="R147" s="521" t="s">
        <v>1314</v>
      </c>
      <c r="S147" s="521" t="s">
        <v>1809</v>
      </c>
      <c r="T147" s="521" t="s">
        <v>1272</v>
      </c>
      <c r="U147" s="531" t="s">
        <v>1272</v>
      </c>
      <c r="V147" s="532" t="s">
        <v>48</v>
      </c>
      <c r="W147" s="521" t="s">
        <v>1272</v>
      </c>
      <c r="X147" s="518" t="s">
        <v>1272</v>
      </c>
      <c r="Y147" s="518" t="s">
        <v>1272</v>
      </c>
      <c r="Z147" s="518" t="s">
        <v>1272</v>
      </c>
      <c r="AA147" s="518" t="s">
        <v>1474</v>
      </c>
      <c r="AB147" s="519" t="s">
        <v>1316</v>
      </c>
      <c r="AC147" s="533"/>
    </row>
    <row r="148" spans="1:29" ht="77.25" customHeight="1" thickBot="1" x14ac:dyDescent="0.3">
      <c r="A148" s="546" t="s">
        <v>1496</v>
      </c>
      <c r="B148" s="521" t="s">
        <v>1478</v>
      </c>
      <c r="C148" s="521">
        <v>4510000</v>
      </c>
      <c r="D148" s="557" t="s">
        <v>2023</v>
      </c>
      <c r="E148" s="521" t="s">
        <v>1482</v>
      </c>
      <c r="F148" s="518">
        <v>876</v>
      </c>
      <c r="G148" s="519" t="s">
        <v>1737</v>
      </c>
      <c r="H148" s="561">
        <v>236000</v>
      </c>
      <c r="I148" s="518">
        <v>78415</v>
      </c>
      <c r="J148" s="518" t="s">
        <v>1271</v>
      </c>
      <c r="K148" s="581" t="s">
        <v>1656</v>
      </c>
      <c r="L148" s="561">
        <v>236000</v>
      </c>
      <c r="M148" s="518" t="s">
        <v>1391</v>
      </c>
      <c r="N148" s="561">
        <v>236000</v>
      </c>
      <c r="O148" s="520">
        <v>42644</v>
      </c>
      <c r="P148" s="520">
        <v>42705</v>
      </c>
      <c r="Q148" s="521" t="s">
        <v>118</v>
      </c>
      <c r="R148" s="521" t="s">
        <v>1314</v>
      </c>
      <c r="S148" s="521" t="s">
        <v>1809</v>
      </c>
      <c r="T148" s="521" t="s">
        <v>1272</v>
      </c>
      <c r="U148" s="531" t="s">
        <v>1272</v>
      </c>
      <c r="V148" s="532" t="s">
        <v>48</v>
      </c>
      <c r="W148" s="521" t="s">
        <v>1272</v>
      </c>
      <c r="X148" s="518" t="s">
        <v>1272</v>
      </c>
      <c r="Y148" s="518" t="s">
        <v>1272</v>
      </c>
      <c r="Z148" s="518" t="s">
        <v>1272</v>
      </c>
      <c r="AA148" s="518" t="s">
        <v>1474</v>
      </c>
      <c r="AB148" s="519" t="s">
        <v>1316</v>
      </c>
      <c r="AC148" s="533"/>
    </row>
    <row r="149" spans="1:29" ht="77.25" customHeight="1" thickBot="1" x14ac:dyDescent="0.3">
      <c r="A149" s="546" t="s">
        <v>1497</v>
      </c>
      <c r="B149" s="521" t="s">
        <v>1478</v>
      </c>
      <c r="C149" s="521">
        <v>4510000</v>
      </c>
      <c r="D149" s="557" t="s">
        <v>2024</v>
      </c>
      <c r="E149" s="521" t="s">
        <v>1482</v>
      </c>
      <c r="F149" s="518">
        <v>876</v>
      </c>
      <c r="G149" s="519" t="s">
        <v>1737</v>
      </c>
      <c r="H149" s="561">
        <v>177000</v>
      </c>
      <c r="I149" s="518">
        <v>78415</v>
      </c>
      <c r="J149" s="518" t="s">
        <v>1271</v>
      </c>
      <c r="K149" s="581" t="s">
        <v>1680</v>
      </c>
      <c r="L149" s="561">
        <v>177000</v>
      </c>
      <c r="M149" s="518" t="s">
        <v>1391</v>
      </c>
      <c r="N149" s="561">
        <v>177000</v>
      </c>
      <c r="O149" s="520">
        <v>42552</v>
      </c>
      <c r="P149" s="520">
        <v>42614</v>
      </c>
      <c r="Q149" s="521" t="s">
        <v>118</v>
      </c>
      <c r="R149" s="521" t="s">
        <v>1314</v>
      </c>
      <c r="S149" s="521" t="s">
        <v>1809</v>
      </c>
      <c r="T149" s="521" t="s">
        <v>1272</v>
      </c>
      <c r="U149" s="531" t="s">
        <v>1272</v>
      </c>
      <c r="V149" s="532" t="s">
        <v>48</v>
      </c>
      <c r="W149" s="521" t="s">
        <v>1272</v>
      </c>
      <c r="X149" s="518" t="s">
        <v>1272</v>
      </c>
      <c r="Y149" s="518" t="s">
        <v>1272</v>
      </c>
      <c r="Z149" s="518" t="s">
        <v>1272</v>
      </c>
      <c r="AA149" s="518" t="s">
        <v>1474</v>
      </c>
      <c r="AB149" s="519" t="s">
        <v>1316</v>
      </c>
      <c r="AC149" s="533"/>
    </row>
    <row r="150" spans="1:29" ht="77.25" customHeight="1" thickBot="1" x14ac:dyDescent="0.3">
      <c r="A150" s="546" t="s">
        <v>1499</v>
      </c>
      <c r="B150" s="521" t="s">
        <v>1478</v>
      </c>
      <c r="C150" s="521">
        <v>4510000</v>
      </c>
      <c r="D150" s="557" t="s">
        <v>2025</v>
      </c>
      <c r="E150" s="521" t="s">
        <v>1482</v>
      </c>
      <c r="F150" s="518">
        <v>876</v>
      </c>
      <c r="G150" s="519" t="s">
        <v>1737</v>
      </c>
      <c r="H150" s="561">
        <v>295000</v>
      </c>
      <c r="I150" s="518">
        <v>78415</v>
      </c>
      <c r="J150" s="518" t="s">
        <v>1271</v>
      </c>
      <c r="K150" s="581" t="s">
        <v>1698</v>
      </c>
      <c r="L150" s="561">
        <v>295000</v>
      </c>
      <c r="M150" s="518" t="s">
        <v>1391</v>
      </c>
      <c r="N150" s="561">
        <v>295000</v>
      </c>
      <c r="O150" s="520">
        <v>42644</v>
      </c>
      <c r="P150" s="520">
        <v>42705</v>
      </c>
      <c r="Q150" s="521" t="s">
        <v>118</v>
      </c>
      <c r="R150" s="521" t="s">
        <v>1314</v>
      </c>
      <c r="S150" s="521" t="s">
        <v>1809</v>
      </c>
      <c r="T150" s="521" t="s">
        <v>1272</v>
      </c>
      <c r="U150" s="531" t="s">
        <v>1272</v>
      </c>
      <c r="V150" s="532" t="s">
        <v>48</v>
      </c>
      <c r="W150" s="521" t="s">
        <v>1272</v>
      </c>
      <c r="X150" s="518" t="s">
        <v>1272</v>
      </c>
      <c r="Y150" s="518" t="s">
        <v>1272</v>
      </c>
      <c r="Z150" s="518" t="s">
        <v>1272</v>
      </c>
      <c r="AA150" s="518" t="s">
        <v>1474</v>
      </c>
      <c r="AB150" s="519" t="s">
        <v>1316</v>
      </c>
      <c r="AC150" s="533"/>
    </row>
    <row r="151" spans="1:29" ht="77.25" customHeight="1" thickBot="1" x14ac:dyDescent="0.3">
      <c r="A151" s="546" t="s">
        <v>1500</v>
      </c>
      <c r="B151" s="521" t="s">
        <v>1478</v>
      </c>
      <c r="C151" s="521">
        <v>4510000</v>
      </c>
      <c r="D151" s="557" t="s">
        <v>2026</v>
      </c>
      <c r="E151" s="521" t="s">
        <v>1482</v>
      </c>
      <c r="F151" s="518">
        <v>876</v>
      </c>
      <c r="G151" s="519" t="s">
        <v>1737</v>
      </c>
      <c r="H151" s="561">
        <v>177000</v>
      </c>
      <c r="I151" s="518">
        <v>78415</v>
      </c>
      <c r="J151" s="518" t="s">
        <v>1271</v>
      </c>
      <c r="K151" s="581" t="s">
        <v>1680</v>
      </c>
      <c r="L151" s="561">
        <v>177000</v>
      </c>
      <c r="M151" s="518" t="s">
        <v>1391</v>
      </c>
      <c r="N151" s="561">
        <v>177000</v>
      </c>
      <c r="O151" s="520">
        <v>42370</v>
      </c>
      <c r="P151" s="520">
        <v>42430</v>
      </c>
      <c r="Q151" s="521" t="s">
        <v>118</v>
      </c>
      <c r="R151" s="521" t="s">
        <v>1314</v>
      </c>
      <c r="S151" s="521" t="s">
        <v>1809</v>
      </c>
      <c r="T151" s="521" t="s">
        <v>1272</v>
      </c>
      <c r="U151" s="531" t="s">
        <v>1272</v>
      </c>
      <c r="V151" s="532" t="s">
        <v>48</v>
      </c>
      <c r="W151" s="521" t="s">
        <v>1272</v>
      </c>
      <c r="X151" s="518" t="s">
        <v>1272</v>
      </c>
      <c r="Y151" s="518" t="s">
        <v>1272</v>
      </c>
      <c r="Z151" s="518" t="s">
        <v>1272</v>
      </c>
      <c r="AA151" s="518" t="s">
        <v>1474</v>
      </c>
      <c r="AB151" s="519" t="s">
        <v>1316</v>
      </c>
      <c r="AC151" s="533"/>
    </row>
    <row r="152" spans="1:29" ht="77.25" customHeight="1" thickBot="1" x14ac:dyDescent="0.3">
      <c r="A152" s="546" t="s">
        <v>1504</v>
      </c>
      <c r="B152" s="521" t="s">
        <v>1478</v>
      </c>
      <c r="C152" s="521">
        <v>4510000</v>
      </c>
      <c r="D152" s="557" t="s">
        <v>2027</v>
      </c>
      <c r="E152" s="521" t="s">
        <v>1482</v>
      </c>
      <c r="F152" s="518">
        <v>876</v>
      </c>
      <c r="G152" s="519" t="s">
        <v>1737</v>
      </c>
      <c r="H152" s="561">
        <v>177000</v>
      </c>
      <c r="I152" s="518">
        <v>78415</v>
      </c>
      <c r="J152" s="518" t="s">
        <v>1271</v>
      </c>
      <c r="K152" s="581" t="s">
        <v>1680</v>
      </c>
      <c r="L152" s="561">
        <v>177000</v>
      </c>
      <c r="M152" s="518" t="s">
        <v>1391</v>
      </c>
      <c r="N152" s="561">
        <v>177000</v>
      </c>
      <c r="O152" s="520">
        <v>42370</v>
      </c>
      <c r="P152" s="520">
        <v>42430</v>
      </c>
      <c r="Q152" s="521" t="s">
        <v>118</v>
      </c>
      <c r="R152" s="521" t="s">
        <v>1314</v>
      </c>
      <c r="S152" s="521" t="s">
        <v>1809</v>
      </c>
      <c r="T152" s="521" t="s">
        <v>1272</v>
      </c>
      <c r="U152" s="531" t="s">
        <v>1272</v>
      </c>
      <c r="V152" s="532" t="s">
        <v>48</v>
      </c>
      <c r="W152" s="521" t="s">
        <v>1272</v>
      </c>
      <c r="X152" s="518" t="s">
        <v>1272</v>
      </c>
      <c r="Y152" s="518" t="s">
        <v>1272</v>
      </c>
      <c r="Z152" s="518" t="s">
        <v>1272</v>
      </c>
      <c r="AA152" s="518" t="s">
        <v>1474</v>
      </c>
      <c r="AB152" s="519" t="s">
        <v>1316</v>
      </c>
      <c r="AC152" s="533"/>
    </row>
    <row r="153" spans="1:29" ht="90" customHeight="1" thickBot="1" x14ac:dyDescent="0.3">
      <c r="A153" s="546" t="s">
        <v>1505</v>
      </c>
      <c r="B153" s="521" t="s">
        <v>1298</v>
      </c>
      <c r="C153" s="521">
        <v>2919000</v>
      </c>
      <c r="D153" s="557" t="s">
        <v>2028</v>
      </c>
      <c r="E153" s="521" t="s">
        <v>1322</v>
      </c>
      <c r="F153" s="518">
        <v>876</v>
      </c>
      <c r="G153" s="519" t="s">
        <v>1737</v>
      </c>
      <c r="H153" s="561">
        <v>101700</v>
      </c>
      <c r="I153" s="518">
        <v>78415</v>
      </c>
      <c r="J153" s="518" t="s">
        <v>1271</v>
      </c>
      <c r="K153" s="581" t="s">
        <v>1699</v>
      </c>
      <c r="L153" s="561">
        <v>101700</v>
      </c>
      <c r="M153" s="518" t="s">
        <v>1391</v>
      </c>
      <c r="N153" s="561">
        <v>101700</v>
      </c>
      <c r="O153" s="520">
        <v>42675</v>
      </c>
      <c r="P153" s="520">
        <v>42705</v>
      </c>
      <c r="Q153" s="521" t="s">
        <v>118</v>
      </c>
      <c r="R153" s="521" t="s">
        <v>1314</v>
      </c>
      <c r="S153" s="521" t="s">
        <v>1809</v>
      </c>
      <c r="T153" s="521" t="s">
        <v>1272</v>
      </c>
      <c r="U153" s="531" t="s">
        <v>1272</v>
      </c>
      <c r="V153" s="532" t="s">
        <v>48</v>
      </c>
      <c r="W153" s="521" t="s">
        <v>1272</v>
      </c>
      <c r="X153" s="518" t="s">
        <v>1272</v>
      </c>
      <c r="Y153" s="518" t="s">
        <v>1272</v>
      </c>
      <c r="Z153" s="518" t="s">
        <v>1272</v>
      </c>
      <c r="AA153" s="518" t="s">
        <v>1604</v>
      </c>
      <c r="AB153" s="519" t="s">
        <v>1316</v>
      </c>
      <c r="AC153" s="533"/>
    </row>
    <row r="154" spans="1:29" ht="51.75" customHeight="1" thickBot="1" x14ac:dyDescent="0.3">
      <c r="A154" s="546" t="s">
        <v>1506</v>
      </c>
      <c r="B154" s="521" t="s">
        <v>1786</v>
      </c>
      <c r="C154" s="521">
        <v>2915070</v>
      </c>
      <c r="D154" s="557" t="s">
        <v>2029</v>
      </c>
      <c r="E154" s="521" t="s">
        <v>1322</v>
      </c>
      <c r="F154" s="518">
        <v>876</v>
      </c>
      <c r="G154" s="519" t="s">
        <v>1737</v>
      </c>
      <c r="H154" s="561">
        <v>735000</v>
      </c>
      <c r="I154" s="518">
        <v>78415</v>
      </c>
      <c r="J154" s="518" t="s">
        <v>1271</v>
      </c>
      <c r="K154" s="581" t="s">
        <v>1783</v>
      </c>
      <c r="L154" s="561">
        <v>735000</v>
      </c>
      <c r="M154" s="518" t="s">
        <v>1313</v>
      </c>
      <c r="N154" s="561">
        <v>735000</v>
      </c>
      <c r="O154" s="520" t="s">
        <v>1784</v>
      </c>
      <c r="P154" s="520" t="s">
        <v>1785</v>
      </c>
      <c r="Q154" s="521" t="s">
        <v>118</v>
      </c>
      <c r="R154" s="521" t="s">
        <v>1314</v>
      </c>
      <c r="S154" s="521" t="s">
        <v>1809</v>
      </c>
      <c r="T154" s="521" t="s">
        <v>1272</v>
      </c>
      <c r="U154" s="531" t="s">
        <v>1272</v>
      </c>
      <c r="V154" s="532" t="s">
        <v>48</v>
      </c>
      <c r="W154" s="521" t="s">
        <v>1272</v>
      </c>
      <c r="X154" s="518" t="s">
        <v>1272</v>
      </c>
      <c r="Y154" s="518" t="s">
        <v>1272</v>
      </c>
      <c r="Z154" s="518" t="s">
        <v>1272</v>
      </c>
      <c r="AA154" s="518" t="s">
        <v>1498</v>
      </c>
      <c r="AB154" s="519" t="s">
        <v>1316</v>
      </c>
      <c r="AC154" s="533" t="s">
        <v>2131</v>
      </c>
    </row>
    <row r="155" spans="1:29" ht="102.75" customHeight="1" thickBot="1" x14ac:dyDescent="0.3">
      <c r="A155" s="546" t="s">
        <v>1507</v>
      </c>
      <c r="B155" s="521" t="s">
        <v>1501</v>
      </c>
      <c r="C155" s="521">
        <v>3319020</v>
      </c>
      <c r="D155" s="557" t="s">
        <v>2030</v>
      </c>
      <c r="E155" s="521" t="s">
        <v>1270</v>
      </c>
      <c r="F155" s="518">
        <v>876</v>
      </c>
      <c r="G155" s="519" t="s">
        <v>1737</v>
      </c>
      <c r="H155" s="561">
        <v>7000000</v>
      </c>
      <c r="I155" s="518">
        <v>78415</v>
      </c>
      <c r="J155" s="518" t="s">
        <v>1502</v>
      </c>
      <c r="K155" s="581" t="s">
        <v>1700</v>
      </c>
      <c r="L155" s="561">
        <v>7000000</v>
      </c>
      <c r="M155" s="518" t="s">
        <v>1313</v>
      </c>
      <c r="N155" s="561">
        <v>7000000</v>
      </c>
      <c r="O155" s="520">
        <v>42370</v>
      </c>
      <c r="P155" s="520">
        <v>42430</v>
      </c>
      <c r="Q155" s="521" t="s">
        <v>114</v>
      </c>
      <c r="R155" s="521" t="s">
        <v>1314</v>
      </c>
      <c r="S155" s="521" t="s">
        <v>1809</v>
      </c>
      <c r="T155" s="521" t="s">
        <v>1272</v>
      </c>
      <c r="U155" s="531" t="s">
        <v>1272</v>
      </c>
      <c r="V155" s="532" t="s">
        <v>48</v>
      </c>
      <c r="W155" s="521" t="s">
        <v>1272</v>
      </c>
      <c r="X155" s="518" t="s">
        <v>1272</v>
      </c>
      <c r="Y155" s="518" t="s">
        <v>1272</v>
      </c>
      <c r="Z155" s="518" t="s">
        <v>1272</v>
      </c>
      <c r="AA155" s="518" t="s">
        <v>1503</v>
      </c>
      <c r="AB155" s="547" t="s">
        <v>376</v>
      </c>
      <c r="AC155" s="533"/>
    </row>
    <row r="156" spans="1:29" ht="90" customHeight="1" thickBot="1" x14ac:dyDescent="0.3">
      <c r="A156" s="546" t="s">
        <v>1508</v>
      </c>
      <c r="B156" s="521" t="s">
        <v>1501</v>
      </c>
      <c r="C156" s="521">
        <v>3319020</v>
      </c>
      <c r="D156" s="557" t="s">
        <v>2031</v>
      </c>
      <c r="E156" s="521" t="s">
        <v>1270</v>
      </c>
      <c r="F156" s="518">
        <v>876</v>
      </c>
      <c r="G156" s="519" t="s">
        <v>1737</v>
      </c>
      <c r="H156" s="561">
        <v>3500000</v>
      </c>
      <c r="I156" s="518">
        <v>78415</v>
      </c>
      <c r="J156" s="518" t="s">
        <v>1502</v>
      </c>
      <c r="K156" s="581" t="s">
        <v>1701</v>
      </c>
      <c r="L156" s="561">
        <v>3500000</v>
      </c>
      <c r="M156" s="518" t="s">
        <v>1313</v>
      </c>
      <c r="N156" s="561">
        <v>3500000</v>
      </c>
      <c r="O156" s="520">
        <v>42370</v>
      </c>
      <c r="P156" s="520">
        <v>42430</v>
      </c>
      <c r="Q156" s="521" t="s">
        <v>118</v>
      </c>
      <c r="R156" s="521" t="s">
        <v>1314</v>
      </c>
      <c r="S156" s="521" t="s">
        <v>1809</v>
      </c>
      <c r="T156" s="521" t="s">
        <v>1272</v>
      </c>
      <c r="U156" s="531" t="s">
        <v>1272</v>
      </c>
      <c r="V156" s="532" t="s">
        <v>48</v>
      </c>
      <c r="W156" s="521" t="s">
        <v>1272</v>
      </c>
      <c r="X156" s="518" t="s">
        <v>1272</v>
      </c>
      <c r="Y156" s="518" t="s">
        <v>1272</v>
      </c>
      <c r="Z156" s="518" t="s">
        <v>1272</v>
      </c>
      <c r="AA156" s="518" t="s">
        <v>1503</v>
      </c>
      <c r="AB156" s="519" t="s">
        <v>1316</v>
      </c>
      <c r="AC156" s="533"/>
    </row>
    <row r="157" spans="1:29" ht="90" customHeight="1" thickBot="1" x14ac:dyDescent="0.3">
      <c r="A157" s="546" t="s">
        <v>1509</v>
      </c>
      <c r="B157" s="521" t="s">
        <v>1501</v>
      </c>
      <c r="C157" s="521">
        <v>3319020</v>
      </c>
      <c r="D157" s="557" t="s">
        <v>2032</v>
      </c>
      <c r="E157" s="521" t="s">
        <v>1270</v>
      </c>
      <c r="F157" s="518">
        <v>876</v>
      </c>
      <c r="G157" s="519" t="s">
        <v>1737</v>
      </c>
      <c r="H157" s="561">
        <v>100000</v>
      </c>
      <c r="I157" s="518">
        <v>78415</v>
      </c>
      <c r="J157" s="518" t="s">
        <v>1502</v>
      </c>
      <c r="K157" s="581" t="s">
        <v>1702</v>
      </c>
      <c r="L157" s="561">
        <v>100000</v>
      </c>
      <c r="M157" s="518" t="s">
        <v>1391</v>
      </c>
      <c r="N157" s="561">
        <v>100000</v>
      </c>
      <c r="O157" s="520">
        <v>42370</v>
      </c>
      <c r="P157" s="520">
        <v>42430</v>
      </c>
      <c r="Q157" s="521" t="s">
        <v>118</v>
      </c>
      <c r="R157" s="521" t="s">
        <v>1314</v>
      </c>
      <c r="S157" s="521" t="s">
        <v>1809</v>
      </c>
      <c r="T157" s="521" t="s">
        <v>1272</v>
      </c>
      <c r="U157" s="531" t="s">
        <v>1272</v>
      </c>
      <c r="V157" s="532" t="s">
        <v>48</v>
      </c>
      <c r="W157" s="521" t="s">
        <v>1272</v>
      </c>
      <c r="X157" s="518" t="s">
        <v>1272</v>
      </c>
      <c r="Y157" s="518" t="s">
        <v>1272</v>
      </c>
      <c r="Z157" s="518" t="s">
        <v>1272</v>
      </c>
      <c r="AA157" s="518" t="s">
        <v>1503</v>
      </c>
      <c r="AB157" s="519" t="s">
        <v>1316</v>
      </c>
      <c r="AC157" s="533"/>
    </row>
    <row r="158" spans="1:29" ht="90" customHeight="1" thickBot="1" x14ac:dyDescent="0.3">
      <c r="A158" s="546" t="s">
        <v>1510</v>
      </c>
      <c r="B158" s="521" t="s">
        <v>1501</v>
      </c>
      <c r="C158" s="521">
        <v>2221460</v>
      </c>
      <c r="D158" s="557" t="s">
        <v>2033</v>
      </c>
      <c r="E158" s="521" t="s">
        <v>1270</v>
      </c>
      <c r="F158" s="518">
        <v>876</v>
      </c>
      <c r="G158" s="519" t="s">
        <v>1737</v>
      </c>
      <c r="H158" s="561">
        <v>590000</v>
      </c>
      <c r="I158" s="518">
        <v>78415</v>
      </c>
      <c r="J158" s="518" t="s">
        <v>1502</v>
      </c>
      <c r="K158" s="581" t="s">
        <v>1692</v>
      </c>
      <c r="L158" s="561">
        <v>590000</v>
      </c>
      <c r="M158" s="518" t="s">
        <v>1391</v>
      </c>
      <c r="N158" s="561">
        <v>590000</v>
      </c>
      <c r="O158" s="520">
        <v>42370</v>
      </c>
      <c r="P158" s="520">
        <v>42430</v>
      </c>
      <c r="Q158" s="521" t="s">
        <v>118</v>
      </c>
      <c r="R158" s="521" t="s">
        <v>1314</v>
      </c>
      <c r="S158" s="521" t="s">
        <v>1809</v>
      </c>
      <c r="T158" s="521" t="s">
        <v>1272</v>
      </c>
      <c r="U158" s="531" t="s">
        <v>1272</v>
      </c>
      <c r="V158" s="532" t="s">
        <v>48</v>
      </c>
      <c r="W158" s="521" t="s">
        <v>1272</v>
      </c>
      <c r="X158" s="518" t="s">
        <v>1272</v>
      </c>
      <c r="Y158" s="518" t="s">
        <v>1272</v>
      </c>
      <c r="Z158" s="518" t="s">
        <v>1272</v>
      </c>
      <c r="AA158" s="518" t="s">
        <v>1503</v>
      </c>
      <c r="AB158" s="519" t="s">
        <v>1316</v>
      </c>
      <c r="AC158" s="533"/>
    </row>
    <row r="159" spans="1:29" ht="90" customHeight="1" thickBot="1" x14ac:dyDescent="0.3">
      <c r="A159" s="546" t="s">
        <v>1511</v>
      </c>
      <c r="B159" s="521" t="s">
        <v>1501</v>
      </c>
      <c r="C159" s="521">
        <v>2221460</v>
      </c>
      <c r="D159" s="557" t="s">
        <v>2034</v>
      </c>
      <c r="E159" s="521" t="s">
        <v>1270</v>
      </c>
      <c r="F159" s="518">
        <v>876</v>
      </c>
      <c r="G159" s="519" t="s">
        <v>1737</v>
      </c>
      <c r="H159" s="561">
        <v>354000</v>
      </c>
      <c r="I159" s="518">
        <v>78415</v>
      </c>
      <c r="J159" s="518" t="s">
        <v>1502</v>
      </c>
      <c r="K159" s="581" t="s">
        <v>1651</v>
      </c>
      <c r="L159" s="561">
        <v>354000</v>
      </c>
      <c r="M159" s="518" t="s">
        <v>1391</v>
      </c>
      <c r="N159" s="561">
        <v>354000</v>
      </c>
      <c r="O159" s="520">
        <v>42370</v>
      </c>
      <c r="P159" s="520">
        <v>42430</v>
      </c>
      <c r="Q159" s="521" t="s">
        <v>118</v>
      </c>
      <c r="R159" s="521" t="s">
        <v>1314</v>
      </c>
      <c r="S159" s="521" t="s">
        <v>1809</v>
      </c>
      <c r="T159" s="521" t="s">
        <v>1272</v>
      </c>
      <c r="U159" s="531" t="s">
        <v>1272</v>
      </c>
      <c r="V159" s="532" t="s">
        <v>48</v>
      </c>
      <c r="W159" s="521" t="s">
        <v>1272</v>
      </c>
      <c r="X159" s="518" t="s">
        <v>1272</v>
      </c>
      <c r="Y159" s="518" t="s">
        <v>1272</v>
      </c>
      <c r="Z159" s="518" t="s">
        <v>1272</v>
      </c>
      <c r="AA159" s="518" t="s">
        <v>1503</v>
      </c>
      <c r="AB159" s="519" t="s">
        <v>1316</v>
      </c>
      <c r="AC159" s="533"/>
    </row>
    <row r="160" spans="1:29" ht="90" customHeight="1" thickBot="1" x14ac:dyDescent="0.3">
      <c r="A160" s="546" t="s">
        <v>1513</v>
      </c>
      <c r="B160" s="521" t="s">
        <v>1501</v>
      </c>
      <c r="C160" s="521">
        <v>1729550</v>
      </c>
      <c r="D160" s="557" t="s">
        <v>2035</v>
      </c>
      <c r="E160" s="521" t="s">
        <v>1270</v>
      </c>
      <c r="F160" s="518">
        <v>876</v>
      </c>
      <c r="G160" s="519" t="s">
        <v>1737</v>
      </c>
      <c r="H160" s="561">
        <v>500000</v>
      </c>
      <c r="I160" s="518">
        <v>78415</v>
      </c>
      <c r="J160" s="518" t="s">
        <v>1502</v>
      </c>
      <c r="K160" s="581" t="s">
        <v>1703</v>
      </c>
      <c r="L160" s="561">
        <v>500000</v>
      </c>
      <c r="M160" s="518" t="s">
        <v>1369</v>
      </c>
      <c r="N160" s="561">
        <v>500000</v>
      </c>
      <c r="O160" s="520">
        <v>42370</v>
      </c>
      <c r="P160" s="520">
        <v>42430</v>
      </c>
      <c r="Q160" s="521" t="s">
        <v>118</v>
      </c>
      <c r="R160" s="521" t="s">
        <v>1314</v>
      </c>
      <c r="S160" s="521" t="s">
        <v>1809</v>
      </c>
      <c r="T160" s="521" t="s">
        <v>1272</v>
      </c>
      <c r="U160" s="531" t="s">
        <v>1272</v>
      </c>
      <c r="V160" s="532" t="s">
        <v>48</v>
      </c>
      <c r="W160" s="521" t="s">
        <v>1272</v>
      </c>
      <c r="X160" s="518" t="s">
        <v>1272</v>
      </c>
      <c r="Y160" s="518" t="s">
        <v>1272</v>
      </c>
      <c r="Z160" s="518" t="s">
        <v>1272</v>
      </c>
      <c r="AA160" s="518" t="s">
        <v>1503</v>
      </c>
      <c r="AB160" s="519" t="s">
        <v>1316</v>
      </c>
      <c r="AC160" s="533"/>
    </row>
    <row r="161" spans="1:29" ht="90" customHeight="1" thickBot="1" x14ac:dyDescent="0.3">
      <c r="A161" s="546" t="s">
        <v>1515</v>
      </c>
      <c r="B161" s="521" t="s">
        <v>1501</v>
      </c>
      <c r="C161" s="521">
        <v>4520111</v>
      </c>
      <c r="D161" s="557" t="s">
        <v>2036</v>
      </c>
      <c r="E161" s="521" t="s">
        <v>1270</v>
      </c>
      <c r="F161" s="518">
        <v>876</v>
      </c>
      <c r="G161" s="519" t="s">
        <v>1737</v>
      </c>
      <c r="H161" s="561">
        <v>118000</v>
      </c>
      <c r="I161" s="518">
        <v>78415</v>
      </c>
      <c r="J161" s="518" t="s">
        <v>1502</v>
      </c>
      <c r="K161" s="581" t="s">
        <v>1654</v>
      </c>
      <c r="L161" s="561">
        <v>118000</v>
      </c>
      <c r="M161" s="518" t="s">
        <v>1391</v>
      </c>
      <c r="N161" s="561">
        <v>118000</v>
      </c>
      <c r="O161" s="520">
        <v>42370</v>
      </c>
      <c r="P161" s="520">
        <v>42430</v>
      </c>
      <c r="Q161" s="521" t="s">
        <v>118</v>
      </c>
      <c r="R161" s="521" t="s">
        <v>1314</v>
      </c>
      <c r="S161" s="521" t="s">
        <v>1809</v>
      </c>
      <c r="T161" s="521" t="s">
        <v>1272</v>
      </c>
      <c r="U161" s="531" t="s">
        <v>1272</v>
      </c>
      <c r="V161" s="532" t="s">
        <v>48</v>
      </c>
      <c r="W161" s="521" t="s">
        <v>1272</v>
      </c>
      <c r="X161" s="518" t="s">
        <v>1272</v>
      </c>
      <c r="Y161" s="518" t="s">
        <v>1272</v>
      </c>
      <c r="Z161" s="518" t="s">
        <v>1272</v>
      </c>
      <c r="AA161" s="518" t="s">
        <v>1503</v>
      </c>
      <c r="AB161" s="519" t="s">
        <v>1316</v>
      </c>
      <c r="AC161" s="533"/>
    </row>
    <row r="162" spans="1:29" ht="90" customHeight="1" thickBot="1" x14ac:dyDescent="0.3">
      <c r="A162" s="546" t="s">
        <v>1516</v>
      </c>
      <c r="B162" s="521" t="s">
        <v>1501</v>
      </c>
      <c r="C162" s="521">
        <v>7523040</v>
      </c>
      <c r="D162" s="557" t="s">
        <v>2037</v>
      </c>
      <c r="E162" s="521" t="s">
        <v>1270</v>
      </c>
      <c r="F162" s="518">
        <v>876</v>
      </c>
      <c r="G162" s="519" t="s">
        <v>1737</v>
      </c>
      <c r="H162" s="561">
        <v>118000</v>
      </c>
      <c r="I162" s="518">
        <v>78415</v>
      </c>
      <c r="J162" s="518" t="s">
        <v>1502</v>
      </c>
      <c r="K162" s="581" t="s">
        <v>1654</v>
      </c>
      <c r="L162" s="561">
        <v>118000</v>
      </c>
      <c r="M162" s="518" t="s">
        <v>1369</v>
      </c>
      <c r="N162" s="561">
        <v>118000</v>
      </c>
      <c r="O162" s="520">
        <v>42370</v>
      </c>
      <c r="P162" s="520">
        <v>42430</v>
      </c>
      <c r="Q162" s="521" t="s">
        <v>118</v>
      </c>
      <c r="R162" s="521" t="s">
        <v>1314</v>
      </c>
      <c r="S162" s="521" t="s">
        <v>1809</v>
      </c>
      <c r="T162" s="521" t="s">
        <v>1272</v>
      </c>
      <c r="U162" s="531" t="s">
        <v>1272</v>
      </c>
      <c r="V162" s="532" t="s">
        <v>48</v>
      </c>
      <c r="W162" s="521" t="s">
        <v>1272</v>
      </c>
      <c r="X162" s="518" t="s">
        <v>1272</v>
      </c>
      <c r="Y162" s="518" t="s">
        <v>1272</v>
      </c>
      <c r="Z162" s="518" t="s">
        <v>1272</v>
      </c>
      <c r="AA162" s="518" t="s">
        <v>1503</v>
      </c>
      <c r="AB162" s="519" t="s">
        <v>1316</v>
      </c>
      <c r="AC162" s="533"/>
    </row>
    <row r="163" spans="1:29" ht="90" customHeight="1" thickBot="1" x14ac:dyDescent="0.3">
      <c r="A163" s="546" t="s">
        <v>1517</v>
      </c>
      <c r="B163" s="521" t="s">
        <v>1512</v>
      </c>
      <c r="C163" s="521">
        <v>3319290</v>
      </c>
      <c r="D163" s="557" t="s">
        <v>2038</v>
      </c>
      <c r="E163" s="521" t="s">
        <v>1270</v>
      </c>
      <c r="F163" s="518">
        <v>876</v>
      </c>
      <c r="G163" s="519" t="s">
        <v>1737</v>
      </c>
      <c r="H163" s="561">
        <v>1200000</v>
      </c>
      <c r="I163" s="518">
        <v>78415</v>
      </c>
      <c r="J163" s="518" t="s">
        <v>1502</v>
      </c>
      <c r="K163" s="581" t="s">
        <v>1704</v>
      </c>
      <c r="L163" s="561">
        <v>1200000</v>
      </c>
      <c r="M163" s="518" t="s">
        <v>1331</v>
      </c>
      <c r="N163" s="561">
        <v>1200000</v>
      </c>
      <c r="O163" s="520">
        <v>42370</v>
      </c>
      <c r="P163" s="520">
        <v>42430</v>
      </c>
      <c r="Q163" s="521" t="s">
        <v>118</v>
      </c>
      <c r="R163" s="521" t="s">
        <v>1314</v>
      </c>
      <c r="S163" s="521" t="s">
        <v>1809</v>
      </c>
      <c r="T163" s="521" t="s">
        <v>1272</v>
      </c>
      <c r="U163" s="531" t="s">
        <v>1272</v>
      </c>
      <c r="V163" s="532" t="s">
        <v>48</v>
      </c>
      <c r="W163" s="521" t="s">
        <v>1272</v>
      </c>
      <c r="X163" s="518" t="s">
        <v>1272</v>
      </c>
      <c r="Y163" s="518" t="s">
        <v>1272</v>
      </c>
      <c r="Z163" s="518" t="s">
        <v>1272</v>
      </c>
      <c r="AA163" s="518" t="s">
        <v>1503</v>
      </c>
      <c r="AB163" s="519" t="s">
        <v>1316</v>
      </c>
      <c r="AC163" s="533"/>
    </row>
    <row r="164" spans="1:29" ht="90" customHeight="1" thickBot="1" x14ac:dyDescent="0.3">
      <c r="A164" s="546" t="s">
        <v>1518</v>
      </c>
      <c r="B164" s="521" t="s">
        <v>1514</v>
      </c>
      <c r="C164" s="521">
        <v>4540031</v>
      </c>
      <c r="D164" s="557" t="s">
        <v>2039</v>
      </c>
      <c r="E164" s="521" t="s">
        <v>1270</v>
      </c>
      <c r="F164" s="518">
        <v>876</v>
      </c>
      <c r="G164" s="519" t="s">
        <v>1737</v>
      </c>
      <c r="H164" s="561">
        <v>494000</v>
      </c>
      <c r="I164" s="518">
        <v>78415</v>
      </c>
      <c r="J164" s="518" t="s">
        <v>1502</v>
      </c>
      <c r="K164" s="581" t="s">
        <v>1705</v>
      </c>
      <c r="L164" s="561">
        <v>494000</v>
      </c>
      <c r="M164" s="518" t="s">
        <v>1391</v>
      </c>
      <c r="N164" s="561">
        <v>494000</v>
      </c>
      <c r="O164" s="520">
        <v>42370</v>
      </c>
      <c r="P164" s="520">
        <v>42430</v>
      </c>
      <c r="Q164" s="521" t="s">
        <v>118</v>
      </c>
      <c r="R164" s="521" t="s">
        <v>1314</v>
      </c>
      <c r="S164" s="521" t="s">
        <v>1809</v>
      </c>
      <c r="T164" s="521" t="s">
        <v>1272</v>
      </c>
      <c r="U164" s="531" t="s">
        <v>1272</v>
      </c>
      <c r="V164" s="532" t="s">
        <v>48</v>
      </c>
      <c r="W164" s="521" t="s">
        <v>1272</v>
      </c>
      <c r="X164" s="518" t="s">
        <v>1272</v>
      </c>
      <c r="Y164" s="518" t="s">
        <v>1272</v>
      </c>
      <c r="Z164" s="518" t="s">
        <v>1272</v>
      </c>
      <c r="AA164" s="518" t="s">
        <v>1503</v>
      </c>
      <c r="AB164" s="519" t="s">
        <v>1316</v>
      </c>
      <c r="AC164" s="533"/>
    </row>
    <row r="165" spans="1:29" ht="90" customHeight="1" thickBot="1" x14ac:dyDescent="0.3">
      <c r="A165" s="546" t="s">
        <v>1520</v>
      </c>
      <c r="B165" s="521" t="s">
        <v>1514</v>
      </c>
      <c r="C165" s="521">
        <v>4540031</v>
      </c>
      <c r="D165" s="557" t="s">
        <v>2040</v>
      </c>
      <c r="E165" s="521" t="s">
        <v>1270</v>
      </c>
      <c r="F165" s="518">
        <v>876</v>
      </c>
      <c r="G165" s="519" t="s">
        <v>1737</v>
      </c>
      <c r="H165" s="561">
        <v>354000</v>
      </c>
      <c r="I165" s="518">
        <v>78415</v>
      </c>
      <c r="J165" s="518" t="s">
        <v>1502</v>
      </c>
      <c r="K165" s="581" t="s">
        <v>1651</v>
      </c>
      <c r="L165" s="561">
        <v>354000</v>
      </c>
      <c r="M165" s="518" t="s">
        <v>1391</v>
      </c>
      <c r="N165" s="561">
        <v>354000</v>
      </c>
      <c r="O165" s="520">
        <v>42461</v>
      </c>
      <c r="P165" s="520">
        <v>42491</v>
      </c>
      <c r="Q165" s="521" t="s">
        <v>118</v>
      </c>
      <c r="R165" s="521" t="s">
        <v>1314</v>
      </c>
      <c r="S165" s="521" t="s">
        <v>1809</v>
      </c>
      <c r="T165" s="521" t="s">
        <v>1272</v>
      </c>
      <c r="U165" s="531" t="s">
        <v>1272</v>
      </c>
      <c r="V165" s="532" t="s">
        <v>48</v>
      </c>
      <c r="W165" s="521" t="s">
        <v>1272</v>
      </c>
      <c r="X165" s="518" t="s">
        <v>1272</v>
      </c>
      <c r="Y165" s="518" t="s">
        <v>1272</v>
      </c>
      <c r="Z165" s="518" t="s">
        <v>1272</v>
      </c>
      <c r="AA165" s="518" t="s">
        <v>1503</v>
      </c>
      <c r="AB165" s="519" t="s">
        <v>1316</v>
      </c>
      <c r="AC165" s="533"/>
    </row>
    <row r="166" spans="1:29" ht="90" customHeight="1" thickBot="1" x14ac:dyDescent="0.3">
      <c r="A166" s="546" t="s">
        <v>1522</v>
      </c>
      <c r="B166" s="521">
        <v>42184</v>
      </c>
      <c r="C166" s="521">
        <v>2927010</v>
      </c>
      <c r="D166" s="557" t="s">
        <v>2041</v>
      </c>
      <c r="E166" s="521" t="s">
        <v>1270</v>
      </c>
      <c r="F166" s="518">
        <v>876</v>
      </c>
      <c r="G166" s="519" t="s">
        <v>1737</v>
      </c>
      <c r="H166" s="561">
        <v>100000</v>
      </c>
      <c r="I166" s="518">
        <v>78415</v>
      </c>
      <c r="J166" s="518" t="s">
        <v>1502</v>
      </c>
      <c r="K166" s="581" t="s">
        <v>1702</v>
      </c>
      <c r="L166" s="561">
        <v>100000</v>
      </c>
      <c r="M166" s="518" t="s">
        <v>1369</v>
      </c>
      <c r="N166" s="561">
        <v>100000</v>
      </c>
      <c r="O166" s="520">
        <v>42370</v>
      </c>
      <c r="P166" s="520">
        <v>42430</v>
      </c>
      <c r="Q166" s="521" t="s">
        <v>118</v>
      </c>
      <c r="R166" s="521" t="s">
        <v>1314</v>
      </c>
      <c r="S166" s="521" t="s">
        <v>1809</v>
      </c>
      <c r="T166" s="521" t="s">
        <v>1272</v>
      </c>
      <c r="U166" s="531" t="s">
        <v>1272</v>
      </c>
      <c r="V166" s="532" t="s">
        <v>48</v>
      </c>
      <c r="W166" s="521" t="s">
        <v>1272</v>
      </c>
      <c r="X166" s="518" t="s">
        <v>1272</v>
      </c>
      <c r="Y166" s="518" t="s">
        <v>1272</v>
      </c>
      <c r="Z166" s="518" t="s">
        <v>1272</v>
      </c>
      <c r="AA166" s="518" t="s">
        <v>1503</v>
      </c>
      <c r="AB166" s="519" t="s">
        <v>1316</v>
      </c>
      <c r="AC166" s="533"/>
    </row>
    <row r="167" spans="1:29" ht="90" customHeight="1" thickBot="1" x14ac:dyDescent="0.3">
      <c r="A167" s="546" t="s">
        <v>1526</v>
      </c>
      <c r="B167" s="521" t="s">
        <v>1285</v>
      </c>
      <c r="C167" s="521">
        <v>2519881</v>
      </c>
      <c r="D167" s="557" t="s">
        <v>2042</v>
      </c>
      <c r="E167" s="521" t="s">
        <v>1270</v>
      </c>
      <c r="F167" s="518">
        <v>876</v>
      </c>
      <c r="G167" s="519" t="s">
        <v>1737</v>
      </c>
      <c r="H167" s="561">
        <v>200000</v>
      </c>
      <c r="I167" s="518">
        <v>78415</v>
      </c>
      <c r="J167" s="518" t="s">
        <v>1502</v>
      </c>
      <c r="K167" s="581" t="s">
        <v>1706</v>
      </c>
      <c r="L167" s="561">
        <v>200000</v>
      </c>
      <c r="M167" s="518" t="s">
        <v>1369</v>
      </c>
      <c r="N167" s="561">
        <v>200000</v>
      </c>
      <c r="O167" s="520">
        <v>42644</v>
      </c>
      <c r="P167" s="520">
        <v>42705</v>
      </c>
      <c r="Q167" s="521" t="s">
        <v>118</v>
      </c>
      <c r="R167" s="521" t="s">
        <v>1314</v>
      </c>
      <c r="S167" s="521" t="s">
        <v>1809</v>
      </c>
      <c r="T167" s="521" t="s">
        <v>1272</v>
      </c>
      <c r="U167" s="531" t="s">
        <v>1272</v>
      </c>
      <c r="V167" s="532" t="s">
        <v>48</v>
      </c>
      <c r="W167" s="521" t="s">
        <v>1272</v>
      </c>
      <c r="X167" s="518" t="s">
        <v>1272</v>
      </c>
      <c r="Y167" s="518" t="s">
        <v>1272</v>
      </c>
      <c r="Z167" s="518" t="s">
        <v>1272</v>
      </c>
      <c r="AA167" s="518" t="s">
        <v>1503</v>
      </c>
      <c r="AB167" s="519" t="s">
        <v>1316</v>
      </c>
      <c r="AC167" s="533"/>
    </row>
    <row r="168" spans="1:29" ht="115.5" customHeight="1" thickBot="1" x14ac:dyDescent="0.3">
      <c r="A168" s="546" t="s">
        <v>1527</v>
      </c>
      <c r="B168" s="521" t="s">
        <v>1330</v>
      </c>
      <c r="C168" s="521">
        <v>7423070</v>
      </c>
      <c r="D168" s="557" t="s">
        <v>2043</v>
      </c>
      <c r="E168" s="521" t="s">
        <v>1270</v>
      </c>
      <c r="F168" s="518">
        <v>876</v>
      </c>
      <c r="G168" s="519" t="s">
        <v>1737</v>
      </c>
      <c r="H168" s="561">
        <v>100000</v>
      </c>
      <c r="I168" s="518">
        <v>78415</v>
      </c>
      <c r="J168" s="518" t="s">
        <v>1502</v>
      </c>
      <c r="K168" s="581" t="s">
        <v>1702</v>
      </c>
      <c r="L168" s="561">
        <v>100000</v>
      </c>
      <c r="M168" s="518" t="s">
        <v>1519</v>
      </c>
      <c r="N168" s="561">
        <v>100000</v>
      </c>
      <c r="O168" s="520">
        <v>42430</v>
      </c>
      <c r="P168" s="520">
        <v>42461</v>
      </c>
      <c r="Q168" s="521" t="s">
        <v>118</v>
      </c>
      <c r="R168" s="521" t="s">
        <v>1314</v>
      </c>
      <c r="S168" s="521" t="s">
        <v>1809</v>
      </c>
      <c r="T168" s="521" t="s">
        <v>1272</v>
      </c>
      <c r="U168" s="531" t="s">
        <v>1272</v>
      </c>
      <c r="V168" s="532" t="s">
        <v>48</v>
      </c>
      <c r="W168" s="521" t="s">
        <v>1272</v>
      </c>
      <c r="X168" s="518" t="s">
        <v>1272</v>
      </c>
      <c r="Y168" s="518" t="s">
        <v>1272</v>
      </c>
      <c r="Z168" s="518" t="s">
        <v>1272</v>
      </c>
      <c r="AA168" s="518" t="s">
        <v>1503</v>
      </c>
      <c r="AB168" s="519" t="s">
        <v>1316</v>
      </c>
      <c r="AC168" s="533"/>
    </row>
    <row r="169" spans="1:29" ht="115.5" customHeight="1" thickBot="1" x14ac:dyDescent="0.3">
      <c r="A169" s="546" t="s">
        <v>1530</v>
      </c>
      <c r="B169" s="521" t="s">
        <v>1521</v>
      </c>
      <c r="C169" s="521">
        <v>7492070</v>
      </c>
      <c r="D169" s="557" t="s">
        <v>2044</v>
      </c>
      <c r="E169" s="521"/>
      <c r="F169" s="518">
        <v>876</v>
      </c>
      <c r="G169" s="519" t="s">
        <v>1737</v>
      </c>
      <c r="H169" s="561">
        <v>200000</v>
      </c>
      <c r="I169" s="518">
        <v>78415</v>
      </c>
      <c r="J169" s="518" t="s">
        <v>1502</v>
      </c>
      <c r="K169" s="581" t="s">
        <v>1706</v>
      </c>
      <c r="L169" s="561">
        <v>200000</v>
      </c>
      <c r="M169" s="518" t="s">
        <v>1519</v>
      </c>
      <c r="N169" s="561">
        <v>200000</v>
      </c>
      <c r="O169" s="520">
        <v>42430</v>
      </c>
      <c r="P169" s="520">
        <v>42461</v>
      </c>
      <c r="Q169" s="521" t="s">
        <v>118</v>
      </c>
      <c r="R169" s="521" t="s">
        <v>1314</v>
      </c>
      <c r="S169" s="521" t="s">
        <v>1809</v>
      </c>
      <c r="T169" s="521" t="s">
        <v>1272</v>
      </c>
      <c r="U169" s="531" t="s">
        <v>1272</v>
      </c>
      <c r="V169" s="532" t="s">
        <v>48</v>
      </c>
      <c r="W169" s="521" t="s">
        <v>1272</v>
      </c>
      <c r="X169" s="518" t="s">
        <v>1272</v>
      </c>
      <c r="Y169" s="518" t="s">
        <v>1272</v>
      </c>
      <c r="Z169" s="518" t="s">
        <v>1272</v>
      </c>
      <c r="AA169" s="518" t="s">
        <v>1503</v>
      </c>
      <c r="AB169" s="519" t="s">
        <v>1316</v>
      </c>
      <c r="AC169" s="533"/>
    </row>
    <row r="170" spans="1:29" ht="102.75" customHeight="1" thickBot="1" x14ac:dyDescent="0.3">
      <c r="A170" s="546" t="s">
        <v>1533</v>
      </c>
      <c r="B170" s="521" t="s">
        <v>1269</v>
      </c>
      <c r="C170" s="521">
        <v>3211443</v>
      </c>
      <c r="D170" s="557" t="s">
        <v>2045</v>
      </c>
      <c r="E170" s="521" t="s">
        <v>1523</v>
      </c>
      <c r="F170" s="518">
        <v>876</v>
      </c>
      <c r="G170" s="519" t="s">
        <v>1737</v>
      </c>
      <c r="H170" s="561">
        <v>1994500</v>
      </c>
      <c r="I170" s="518">
        <v>78415</v>
      </c>
      <c r="J170" s="518" t="s">
        <v>1271</v>
      </c>
      <c r="K170" s="581" t="s">
        <v>1707</v>
      </c>
      <c r="L170" s="561">
        <v>1994500</v>
      </c>
      <c r="M170" s="518" t="s">
        <v>1524</v>
      </c>
      <c r="N170" s="561">
        <v>1994500</v>
      </c>
      <c r="O170" s="520">
        <v>42461</v>
      </c>
      <c r="P170" s="520">
        <v>42430</v>
      </c>
      <c r="Q170" s="521" t="s">
        <v>118</v>
      </c>
      <c r="R170" s="521" t="s">
        <v>1314</v>
      </c>
      <c r="S170" s="521" t="s">
        <v>1809</v>
      </c>
      <c r="T170" s="521" t="s">
        <v>1272</v>
      </c>
      <c r="U170" s="531" t="s">
        <v>1272</v>
      </c>
      <c r="V170" s="532" t="s">
        <v>48</v>
      </c>
      <c r="W170" s="521" t="s">
        <v>1272</v>
      </c>
      <c r="X170" s="518" t="s">
        <v>1272</v>
      </c>
      <c r="Y170" s="518" t="s">
        <v>1272</v>
      </c>
      <c r="Z170" s="518" t="s">
        <v>1272</v>
      </c>
      <c r="AA170" s="518" t="s">
        <v>1525</v>
      </c>
      <c r="AB170" s="519" t="s">
        <v>1316</v>
      </c>
      <c r="AC170" s="533"/>
    </row>
    <row r="171" spans="1:29" ht="77.25" customHeight="1" thickBot="1" x14ac:dyDescent="0.3">
      <c r="A171" s="546" t="s">
        <v>1536</v>
      </c>
      <c r="B171" s="521" t="s">
        <v>1269</v>
      </c>
      <c r="C171" s="521">
        <v>3211443</v>
      </c>
      <c r="D171" s="557" t="s">
        <v>2046</v>
      </c>
      <c r="E171" s="521" t="s">
        <v>1523</v>
      </c>
      <c r="F171" s="518">
        <v>876</v>
      </c>
      <c r="G171" s="519" t="s">
        <v>1737</v>
      </c>
      <c r="H171" s="561">
        <v>150000</v>
      </c>
      <c r="I171" s="518">
        <v>78415</v>
      </c>
      <c r="J171" s="518" t="s">
        <v>1271</v>
      </c>
      <c r="K171" s="581" t="s">
        <v>1682</v>
      </c>
      <c r="L171" s="561">
        <v>150000</v>
      </c>
      <c r="M171" s="518" t="s">
        <v>1524</v>
      </c>
      <c r="N171" s="561">
        <v>150000</v>
      </c>
      <c r="O171" s="520">
        <v>42461</v>
      </c>
      <c r="P171" s="520">
        <v>42459</v>
      </c>
      <c r="Q171" s="521" t="s">
        <v>118</v>
      </c>
      <c r="R171" s="521" t="s">
        <v>1314</v>
      </c>
      <c r="S171" s="521" t="s">
        <v>1809</v>
      </c>
      <c r="T171" s="521" t="s">
        <v>1272</v>
      </c>
      <c r="U171" s="531" t="s">
        <v>1272</v>
      </c>
      <c r="V171" s="532" t="s">
        <v>48</v>
      </c>
      <c r="W171" s="521" t="s">
        <v>1272</v>
      </c>
      <c r="X171" s="518" t="s">
        <v>1272</v>
      </c>
      <c r="Y171" s="518" t="s">
        <v>1272</v>
      </c>
      <c r="Z171" s="518" t="s">
        <v>1272</v>
      </c>
      <c r="AA171" s="518" t="s">
        <v>1525</v>
      </c>
      <c r="AB171" s="519" t="s">
        <v>1316</v>
      </c>
      <c r="AC171" s="533"/>
    </row>
    <row r="172" spans="1:29" ht="77.25" customHeight="1" thickBot="1" x14ac:dyDescent="0.3">
      <c r="A172" s="546" t="s">
        <v>1539</v>
      </c>
      <c r="B172" s="521" t="s">
        <v>1273</v>
      </c>
      <c r="C172" s="521">
        <v>2410000</v>
      </c>
      <c r="D172" s="557" t="s">
        <v>2047</v>
      </c>
      <c r="E172" s="521" t="s">
        <v>1289</v>
      </c>
      <c r="F172" s="518">
        <v>876</v>
      </c>
      <c r="G172" s="519" t="s">
        <v>1737</v>
      </c>
      <c r="H172" s="561">
        <v>15798869</v>
      </c>
      <c r="I172" s="518" t="s">
        <v>1528</v>
      </c>
      <c r="J172" s="518" t="s">
        <v>1529</v>
      </c>
      <c r="K172" s="581" t="s">
        <v>1817</v>
      </c>
      <c r="L172" s="561">
        <v>15798869</v>
      </c>
      <c r="M172" s="518" t="s">
        <v>1524</v>
      </c>
      <c r="N172" s="561">
        <v>15798869</v>
      </c>
      <c r="O172" s="520">
        <v>42461</v>
      </c>
      <c r="P172" s="520">
        <v>42705</v>
      </c>
      <c r="Q172" s="521" t="s">
        <v>114</v>
      </c>
      <c r="R172" s="521" t="s">
        <v>1314</v>
      </c>
      <c r="S172" s="521" t="s">
        <v>1809</v>
      </c>
      <c r="T172" s="521" t="s">
        <v>1272</v>
      </c>
      <c r="U172" s="531" t="s">
        <v>1272</v>
      </c>
      <c r="V172" s="532" t="s">
        <v>48</v>
      </c>
      <c r="W172" s="521" t="s">
        <v>1272</v>
      </c>
      <c r="X172" s="518" t="s">
        <v>1272</v>
      </c>
      <c r="Y172" s="518" t="s">
        <v>1272</v>
      </c>
      <c r="Z172" s="518" t="s">
        <v>1272</v>
      </c>
      <c r="AA172" s="518" t="s">
        <v>1525</v>
      </c>
      <c r="AB172" s="547" t="s">
        <v>376</v>
      </c>
      <c r="AC172" s="533"/>
    </row>
    <row r="173" spans="1:29" ht="77.25" customHeight="1" thickBot="1" x14ac:dyDescent="0.3">
      <c r="A173" s="546" t="s">
        <v>1542</v>
      </c>
      <c r="B173" s="521" t="s">
        <v>1273</v>
      </c>
      <c r="C173" s="521">
        <v>2410000</v>
      </c>
      <c r="D173" s="557" t="s">
        <v>2048</v>
      </c>
      <c r="E173" s="521" t="s">
        <v>1289</v>
      </c>
      <c r="F173" s="518">
        <v>876</v>
      </c>
      <c r="G173" s="519" t="s">
        <v>1737</v>
      </c>
      <c r="H173" s="561">
        <v>201131</v>
      </c>
      <c r="I173" s="518">
        <v>78415</v>
      </c>
      <c r="J173" s="518" t="s">
        <v>1271</v>
      </c>
      <c r="K173" s="581" t="s">
        <v>1815</v>
      </c>
      <c r="L173" s="561">
        <v>201131</v>
      </c>
      <c r="M173" s="518" t="s">
        <v>1524</v>
      </c>
      <c r="N173" s="561">
        <v>201131</v>
      </c>
      <c r="O173" s="520">
        <v>42401</v>
      </c>
      <c r="P173" s="520">
        <v>42401</v>
      </c>
      <c r="Q173" s="521" t="s">
        <v>120</v>
      </c>
      <c r="R173" s="521" t="s">
        <v>1314</v>
      </c>
      <c r="S173" s="521" t="s">
        <v>1809</v>
      </c>
      <c r="T173" s="521" t="s">
        <v>1272</v>
      </c>
      <c r="U173" s="531" t="s">
        <v>1272</v>
      </c>
      <c r="V173" s="532" t="s">
        <v>48</v>
      </c>
      <c r="W173" s="521" t="s">
        <v>81</v>
      </c>
      <c r="X173" s="518">
        <v>4345304991</v>
      </c>
      <c r="Y173" s="518" t="s">
        <v>1816</v>
      </c>
      <c r="Z173" s="518">
        <v>201131</v>
      </c>
      <c r="AA173" s="518" t="s">
        <v>1525</v>
      </c>
      <c r="AB173" s="547" t="s">
        <v>1316</v>
      </c>
      <c r="AC173" s="533"/>
    </row>
    <row r="174" spans="1:29" ht="77.25" customHeight="1" thickBot="1" x14ac:dyDescent="0.3">
      <c r="A174" s="546" t="s">
        <v>1544</v>
      </c>
      <c r="B174" s="521" t="s">
        <v>1273</v>
      </c>
      <c r="C174" s="521">
        <v>2410000</v>
      </c>
      <c r="D174" s="557" t="s">
        <v>2048</v>
      </c>
      <c r="E174" s="521" t="s">
        <v>1289</v>
      </c>
      <c r="F174" s="518">
        <v>876</v>
      </c>
      <c r="G174" s="519" t="s">
        <v>1737</v>
      </c>
      <c r="H174" s="561">
        <v>1128730.6000000001</v>
      </c>
      <c r="I174" s="518">
        <v>78415</v>
      </c>
      <c r="J174" s="518" t="s">
        <v>1271</v>
      </c>
      <c r="K174" s="581" t="s">
        <v>2170</v>
      </c>
      <c r="L174" s="561">
        <v>1128730.6000000001</v>
      </c>
      <c r="M174" s="518" t="s">
        <v>1524</v>
      </c>
      <c r="N174" s="561">
        <v>1128730.6000000001</v>
      </c>
      <c r="O174" s="520">
        <v>42430</v>
      </c>
      <c r="P174" s="520">
        <v>42430</v>
      </c>
      <c r="Q174" s="521" t="s">
        <v>118</v>
      </c>
      <c r="R174" s="521" t="s">
        <v>1314</v>
      </c>
      <c r="S174" s="521" t="s">
        <v>1809</v>
      </c>
      <c r="T174" s="521" t="s">
        <v>1272</v>
      </c>
      <c r="U174" s="531" t="s">
        <v>1272</v>
      </c>
      <c r="V174" s="532" t="s">
        <v>48</v>
      </c>
      <c r="W174" s="521" t="s">
        <v>1272</v>
      </c>
      <c r="X174" s="518" t="s">
        <v>1272</v>
      </c>
      <c r="Y174" s="518" t="s">
        <v>1272</v>
      </c>
      <c r="Z174" s="518" t="s">
        <v>1272</v>
      </c>
      <c r="AA174" s="518" t="s">
        <v>1525</v>
      </c>
      <c r="AB174" s="547" t="s">
        <v>1316</v>
      </c>
      <c r="AC174" s="533"/>
    </row>
    <row r="175" spans="1:29" ht="77.25" customHeight="1" thickBot="1" x14ac:dyDescent="0.3">
      <c r="A175" s="546" t="s">
        <v>1547</v>
      </c>
      <c r="B175" s="521" t="s">
        <v>1274</v>
      </c>
      <c r="C175" s="521">
        <v>2320000</v>
      </c>
      <c r="D175" s="557" t="s">
        <v>2049</v>
      </c>
      <c r="E175" s="521" t="s">
        <v>1289</v>
      </c>
      <c r="F175" s="518">
        <v>876</v>
      </c>
      <c r="G175" s="519" t="s">
        <v>1737</v>
      </c>
      <c r="H175" s="561">
        <v>8000000</v>
      </c>
      <c r="I175" s="518" t="s">
        <v>1531</v>
      </c>
      <c r="J175" s="518" t="s">
        <v>1532</v>
      </c>
      <c r="K175" s="581" t="s">
        <v>1708</v>
      </c>
      <c r="L175" s="561">
        <v>8000000</v>
      </c>
      <c r="M175" s="518" t="s">
        <v>1391</v>
      </c>
      <c r="N175" s="561">
        <v>8000000</v>
      </c>
      <c r="O175" s="520">
        <v>42461</v>
      </c>
      <c r="P175" s="520">
        <v>42705</v>
      </c>
      <c r="Q175" s="521" t="s">
        <v>114</v>
      </c>
      <c r="R175" s="521" t="s">
        <v>1314</v>
      </c>
      <c r="S175" s="521" t="s">
        <v>1809</v>
      </c>
      <c r="T175" s="521" t="s">
        <v>1272</v>
      </c>
      <c r="U175" s="531" t="s">
        <v>1272</v>
      </c>
      <c r="V175" s="532" t="s">
        <v>48</v>
      </c>
      <c r="W175" s="521" t="s">
        <v>1272</v>
      </c>
      <c r="X175" s="518" t="s">
        <v>1272</v>
      </c>
      <c r="Y175" s="518" t="s">
        <v>1272</v>
      </c>
      <c r="Z175" s="518" t="s">
        <v>1272</v>
      </c>
      <c r="AA175" s="518" t="s">
        <v>1525</v>
      </c>
      <c r="AB175" s="547" t="s">
        <v>376</v>
      </c>
      <c r="AC175" s="533"/>
    </row>
    <row r="176" spans="1:29" ht="77.25" customHeight="1" thickBot="1" x14ac:dyDescent="0.3">
      <c r="A176" s="546" t="s">
        <v>1550</v>
      </c>
      <c r="B176" s="521" t="s">
        <v>1275</v>
      </c>
      <c r="C176" s="521">
        <v>2422000</v>
      </c>
      <c r="D176" s="557" t="s">
        <v>2050</v>
      </c>
      <c r="E176" s="521" t="s">
        <v>1289</v>
      </c>
      <c r="F176" s="518">
        <v>876</v>
      </c>
      <c r="G176" s="519" t="s">
        <v>1737</v>
      </c>
      <c r="H176" s="561">
        <v>5000000</v>
      </c>
      <c r="I176" s="518" t="s">
        <v>1534</v>
      </c>
      <c r="J176" s="518" t="s">
        <v>1535</v>
      </c>
      <c r="K176" s="581" t="s">
        <v>1709</v>
      </c>
      <c r="L176" s="561">
        <v>5000000</v>
      </c>
      <c r="M176" s="518" t="s">
        <v>1524</v>
      </c>
      <c r="N176" s="561">
        <v>5000000</v>
      </c>
      <c r="O176" s="520">
        <v>42461</v>
      </c>
      <c r="P176" s="520">
        <v>42705</v>
      </c>
      <c r="Q176" s="521" t="s">
        <v>118</v>
      </c>
      <c r="R176" s="521" t="s">
        <v>1314</v>
      </c>
      <c r="S176" s="521" t="s">
        <v>1809</v>
      </c>
      <c r="T176" s="521" t="s">
        <v>1272</v>
      </c>
      <c r="U176" s="531" t="s">
        <v>1272</v>
      </c>
      <c r="V176" s="532" t="s">
        <v>48</v>
      </c>
      <c r="W176" s="521" t="s">
        <v>1272</v>
      </c>
      <c r="X176" s="518" t="s">
        <v>1272</v>
      </c>
      <c r="Y176" s="518" t="s">
        <v>1272</v>
      </c>
      <c r="Z176" s="518" t="s">
        <v>1272</v>
      </c>
      <c r="AA176" s="518" t="s">
        <v>1525</v>
      </c>
      <c r="AB176" s="547" t="s">
        <v>376</v>
      </c>
      <c r="AC176" s="533"/>
    </row>
    <row r="177" spans="1:29" ht="77.25" customHeight="1" thickBot="1" x14ac:dyDescent="0.3">
      <c r="A177" s="546" t="s">
        <v>1551</v>
      </c>
      <c r="B177" s="521" t="s">
        <v>1276</v>
      </c>
      <c r="C177" s="521">
        <v>3130000</v>
      </c>
      <c r="D177" s="557" t="s">
        <v>2051</v>
      </c>
      <c r="E177" s="521" t="s">
        <v>1289</v>
      </c>
      <c r="F177" s="518">
        <v>876</v>
      </c>
      <c r="G177" s="519" t="s">
        <v>1737</v>
      </c>
      <c r="H177" s="561">
        <v>18000000</v>
      </c>
      <c r="I177" s="518" t="s">
        <v>1537</v>
      </c>
      <c r="J177" s="518" t="s">
        <v>1538</v>
      </c>
      <c r="K177" s="581" t="s">
        <v>1710</v>
      </c>
      <c r="L177" s="561">
        <v>18000000</v>
      </c>
      <c r="M177" s="518" t="s">
        <v>1524</v>
      </c>
      <c r="N177" s="561">
        <v>18000000</v>
      </c>
      <c r="O177" s="520">
        <v>42461</v>
      </c>
      <c r="P177" s="520">
        <v>42705</v>
      </c>
      <c r="Q177" s="521" t="s">
        <v>114</v>
      </c>
      <c r="R177" s="521" t="s">
        <v>1314</v>
      </c>
      <c r="S177" s="521" t="s">
        <v>1809</v>
      </c>
      <c r="T177" s="521" t="s">
        <v>1272</v>
      </c>
      <c r="U177" s="531" t="s">
        <v>1272</v>
      </c>
      <c r="V177" s="532" t="s">
        <v>48</v>
      </c>
      <c r="W177" s="521" t="s">
        <v>1272</v>
      </c>
      <c r="X177" s="518" t="s">
        <v>1272</v>
      </c>
      <c r="Y177" s="518" t="s">
        <v>1272</v>
      </c>
      <c r="Z177" s="518" t="s">
        <v>1272</v>
      </c>
      <c r="AA177" s="518" t="s">
        <v>1525</v>
      </c>
      <c r="AB177" s="547" t="s">
        <v>376</v>
      </c>
      <c r="AC177" s="533"/>
    </row>
    <row r="178" spans="1:29" ht="77.25" customHeight="1" thickBot="1" x14ac:dyDescent="0.3">
      <c r="A178" s="546" t="s">
        <v>1554</v>
      </c>
      <c r="B178" s="521" t="s">
        <v>1277</v>
      </c>
      <c r="C178" s="521">
        <v>2520000</v>
      </c>
      <c r="D178" s="557" t="s">
        <v>2052</v>
      </c>
      <c r="E178" s="521" t="s">
        <v>1289</v>
      </c>
      <c r="F178" s="518">
        <v>876</v>
      </c>
      <c r="G178" s="519" t="s">
        <v>1737</v>
      </c>
      <c r="H178" s="561">
        <v>3039312</v>
      </c>
      <c r="I178" s="518" t="s">
        <v>1540</v>
      </c>
      <c r="J178" s="518" t="s">
        <v>1541</v>
      </c>
      <c r="K178" s="581" t="s">
        <v>1859</v>
      </c>
      <c r="L178" s="561">
        <v>3039312</v>
      </c>
      <c r="M178" s="518" t="s">
        <v>1524</v>
      </c>
      <c r="N178" s="561">
        <v>3039312</v>
      </c>
      <c r="O178" s="520">
        <v>42461</v>
      </c>
      <c r="P178" s="520">
        <v>42705</v>
      </c>
      <c r="Q178" s="521" t="s">
        <v>118</v>
      </c>
      <c r="R178" s="521" t="s">
        <v>1314</v>
      </c>
      <c r="S178" s="521" t="s">
        <v>1809</v>
      </c>
      <c r="T178" s="521" t="s">
        <v>1272</v>
      </c>
      <c r="U178" s="531" t="s">
        <v>1272</v>
      </c>
      <c r="V178" s="532" t="s">
        <v>48</v>
      </c>
      <c r="W178" s="521" t="s">
        <v>1272</v>
      </c>
      <c r="X178" s="518" t="s">
        <v>1272</v>
      </c>
      <c r="Y178" s="518" t="s">
        <v>1272</v>
      </c>
      <c r="Z178" s="518" t="s">
        <v>1272</v>
      </c>
      <c r="AA178" s="518" t="s">
        <v>1525</v>
      </c>
      <c r="AB178" s="547" t="s">
        <v>376</v>
      </c>
      <c r="AC178" s="533"/>
    </row>
    <row r="179" spans="1:29" ht="77.25" customHeight="1" thickBot="1" x14ac:dyDescent="0.3">
      <c r="A179" s="546" t="s">
        <v>1557</v>
      </c>
      <c r="B179" s="521" t="s">
        <v>1277</v>
      </c>
      <c r="C179" s="521">
        <v>2520000</v>
      </c>
      <c r="D179" s="557" t="s">
        <v>2053</v>
      </c>
      <c r="E179" s="521" t="s">
        <v>1289</v>
      </c>
      <c r="F179" s="518">
        <v>876</v>
      </c>
      <c r="G179" s="519" t="s">
        <v>1737</v>
      </c>
      <c r="H179" s="561">
        <v>1960688</v>
      </c>
      <c r="I179" s="518">
        <v>78415</v>
      </c>
      <c r="J179" s="518" t="s">
        <v>1271</v>
      </c>
      <c r="K179" s="581" t="s">
        <v>1843</v>
      </c>
      <c r="L179" s="561">
        <v>1960688</v>
      </c>
      <c r="M179" s="518" t="s">
        <v>1524</v>
      </c>
      <c r="N179" s="561">
        <v>1960688</v>
      </c>
      <c r="O179" s="520">
        <v>42430</v>
      </c>
      <c r="P179" s="520">
        <v>42705</v>
      </c>
      <c r="Q179" s="521" t="s">
        <v>120</v>
      </c>
      <c r="R179" s="521" t="s">
        <v>1314</v>
      </c>
      <c r="S179" s="521" t="s">
        <v>1809</v>
      </c>
      <c r="T179" s="521" t="s">
        <v>1272</v>
      </c>
      <c r="U179" s="531" t="s">
        <v>1272</v>
      </c>
      <c r="V179" s="532" t="s">
        <v>48</v>
      </c>
      <c r="W179" s="521" t="s">
        <v>81</v>
      </c>
      <c r="X179" s="518">
        <v>3703000190</v>
      </c>
      <c r="Y179" s="518" t="s">
        <v>1844</v>
      </c>
      <c r="Z179" s="561">
        <v>1960688</v>
      </c>
      <c r="AA179" s="518" t="s">
        <v>1525</v>
      </c>
      <c r="AB179" s="519" t="s">
        <v>1316</v>
      </c>
      <c r="AC179" s="533"/>
    </row>
    <row r="180" spans="1:29" ht="77.25" customHeight="1" thickBot="1" x14ac:dyDescent="0.3">
      <c r="A180" s="546" t="s">
        <v>1560</v>
      </c>
      <c r="B180" s="521" t="s">
        <v>1278</v>
      </c>
      <c r="C180" s="521">
        <v>2510000</v>
      </c>
      <c r="D180" s="557" t="s">
        <v>2054</v>
      </c>
      <c r="E180" s="521" t="s">
        <v>1289</v>
      </c>
      <c r="F180" s="518">
        <v>876</v>
      </c>
      <c r="G180" s="519" t="s">
        <v>1737</v>
      </c>
      <c r="H180" s="561">
        <v>6200000</v>
      </c>
      <c r="I180" s="518">
        <v>45</v>
      </c>
      <c r="J180" s="518" t="s">
        <v>1543</v>
      </c>
      <c r="K180" s="581" t="s">
        <v>1711</v>
      </c>
      <c r="L180" s="561">
        <v>6200000</v>
      </c>
      <c r="M180" s="518" t="s">
        <v>1524</v>
      </c>
      <c r="N180" s="561">
        <v>6200000</v>
      </c>
      <c r="O180" s="520">
        <v>42461</v>
      </c>
      <c r="P180" s="520">
        <v>42705</v>
      </c>
      <c r="Q180" s="521" t="s">
        <v>114</v>
      </c>
      <c r="R180" s="521" t="s">
        <v>1314</v>
      </c>
      <c r="S180" s="521" t="s">
        <v>1809</v>
      </c>
      <c r="T180" s="521" t="s">
        <v>1272</v>
      </c>
      <c r="U180" s="531" t="s">
        <v>1272</v>
      </c>
      <c r="V180" s="532" t="s">
        <v>48</v>
      </c>
      <c r="W180" s="521" t="s">
        <v>1272</v>
      </c>
      <c r="X180" s="518" t="s">
        <v>1272</v>
      </c>
      <c r="Y180" s="518" t="s">
        <v>1272</v>
      </c>
      <c r="Z180" s="518" t="s">
        <v>1272</v>
      </c>
      <c r="AA180" s="518" t="s">
        <v>1525</v>
      </c>
      <c r="AB180" s="547" t="s">
        <v>376</v>
      </c>
      <c r="AC180" s="533"/>
    </row>
    <row r="181" spans="1:29" ht="77.25" customHeight="1" thickBot="1" x14ac:dyDescent="0.3">
      <c r="A181" s="546" t="s">
        <v>1563</v>
      </c>
      <c r="B181" s="521" t="s">
        <v>1279</v>
      </c>
      <c r="C181" s="521">
        <v>2424810</v>
      </c>
      <c r="D181" s="557" t="s">
        <v>2055</v>
      </c>
      <c r="E181" s="521" t="s">
        <v>1289</v>
      </c>
      <c r="F181" s="518">
        <v>876</v>
      </c>
      <c r="G181" s="519" t="s">
        <v>1737</v>
      </c>
      <c r="H181" s="561">
        <v>1800000</v>
      </c>
      <c r="I181" s="518" t="s">
        <v>1545</v>
      </c>
      <c r="J181" s="518" t="s">
        <v>1546</v>
      </c>
      <c r="K181" s="581" t="s">
        <v>1712</v>
      </c>
      <c r="L181" s="561">
        <v>1800000</v>
      </c>
      <c r="M181" s="518" t="s">
        <v>1524</v>
      </c>
      <c r="N181" s="561">
        <v>1800000</v>
      </c>
      <c r="O181" s="520">
        <v>42461</v>
      </c>
      <c r="P181" s="520">
        <v>42705</v>
      </c>
      <c r="Q181" s="521" t="s">
        <v>118</v>
      </c>
      <c r="R181" s="521" t="s">
        <v>1314</v>
      </c>
      <c r="S181" s="521" t="s">
        <v>1809</v>
      </c>
      <c r="T181" s="521" t="s">
        <v>1272</v>
      </c>
      <c r="U181" s="531" t="s">
        <v>1272</v>
      </c>
      <c r="V181" s="532" t="s">
        <v>48</v>
      </c>
      <c r="W181" s="521" t="s">
        <v>1272</v>
      </c>
      <c r="X181" s="518" t="s">
        <v>1272</v>
      </c>
      <c r="Y181" s="518" t="s">
        <v>1272</v>
      </c>
      <c r="Z181" s="518" t="s">
        <v>1272</v>
      </c>
      <c r="AA181" s="518" t="s">
        <v>1525</v>
      </c>
      <c r="AB181" s="519" t="s">
        <v>1316</v>
      </c>
      <c r="AC181" s="533"/>
    </row>
    <row r="182" spans="1:29" ht="77.25" customHeight="1" thickBot="1" x14ac:dyDescent="0.3">
      <c r="A182" s="546" t="s">
        <v>1566</v>
      </c>
      <c r="B182" s="521">
        <v>27</v>
      </c>
      <c r="C182" s="521">
        <v>2700000</v>
      </c>
      <c r="D182" s="557" t="s">
        <v>2056</v>
      </c>
      <c r="E182" s="521" t="s">
        <v>1290</v>
      </c>
      <c r="F182" s="518">
        <v>876</v>
      </c>
      <c r="G182" s="519" t="s">
        <v>1737</v>
      </c>
      <c r="H182" s="561">
        <v>20000000</v>
      </c>
      <c r="I182" s="518" t="s">
        <v>1548</v>
      </c>
      <c r="J182" s="518" t="s">
        <v>1549</v>
      </c>
      <c r="K182" s="581" t="s">
        <v>1637</v>
      </c>
      <c r="L182" s="561">
        <v>20000000</v>
      </c>
      <c r="M182" s="518" t="s">
        <v>1524</v>
      </c>
      <c r="N182" s="561">
        <v>20000000</v>
      </c>
      <c r="O182" s="520">
        <v>42461</v>
      </c>
      <c r="P182" s="520">
        <v>42705</v>
      </c>
      <c r="Q182" s="521" t="s">
        <v>114</v>
      </c>
      <c r="R182" s="521" t="s">
        <v>1314</v>
      </c>
      <c r="S182" s="521" t="s">
        <v>1809</v>
      </c>
      <c r="T182" s="521" t="s">
        <v>1272</v>
      </c>
      <c r="U182" s="531" t="s">
        <v>1272</v>
      </c>
      <c r="V182" s="532" t="s">
        <v>48</v>
      </c>
      <c r="W182" s="521" t="s">
        <v>1272</v>
      </c>
      <c r="X182" s="518" t="s">
        <v>1272</v>
      </c>
      <c r="Y182" s="518" t="s">
        <v>1272</v>
      </c>
      <c r="Z182" s="518" t="s">
        <v>1272</v>
      </c>
      <c r="AA182" s="518" t="s">
        <v>1525</v>
      </c>
      <c r="AB182" s="547" t="s">
        <v>376</v>
      </c>
      <c r="AC182" s="533"/>
    </row>
    <row r="183" spans="1:29" ht="77.25" customHeight="1" thickBot="1" x14ac:dyDescent="0.3">
      <c r="A183" s="546" t="s">
        <v>1570</v>
      </c>
      <c r="B183" s="521">
        <v>27</v>
      </c>
      <c r="C183" s="521">
        <v>2700000</v>
      </c>
      <c r="D183" s="557" t="s">
        <v>2056</v>
      </c>
      <c r="E183" s="521" t="s">
        <v>1290</v>
      </c>
      <c r="F183" s="518">
        <v>876</v>
      </c>
      <c r="G183" s="519" t="s">
        <v>1737</v>
      </c>
      <c r="H183" s="561">
        <v>2161149.48</v>
      </c>
      <c r="I183" s="518" t="s">
        <v>1548</v>
      </c>
      <c r="J183" s="518" t="s">
        <v>1549</v>
      </c>
      <c r="K183" s="581" t="s">
        <v>2160</v>
      </c>
      <c r="L183" s="561">
        <v>2161149.48</v>
      </c>
      <c r="M183" s="518" t="s">
        <v>1524</v>
      </c>
      <c r="N183" s="561">
        <v>2161149.48</v>
      </c>
      <c r="O183" s="520">
        <v>42430</v>
      </c>
      <c r="P183" s="520">
        <v>42705</v>
      </c>
      <c r="Q183" s="521" t="s">
        <v>118</v>
      </c>
      <c r="R183" s="521" t="s">
        <v>1314</v>
      </c>
      <c r="S183" s="521" t="s">
        <v>1809</v>
      </c>
      <c r="T183" s="521" t="s">
        <v>1272</v>
      </c>
      <c r="U183" s="531" t="s">
        <v>1272</v>
      </c>
      <c r="V183" s="532" t="s">
        <v>48</v>
      </c>
      <c r="W183" s="521" t="s">
        <v>1272</v>
      </c>
      <c r="X183" s="518" t="s">
        <v>1272</v>
      </c>
      <c r="Y183" s="518" t="s">
        <v>1272</v>
      </c>
      <c r="Z183" s="518" t="s">
        <v>1272</v>
      </c>
      <c r="AA183" s="518" t="s">
        <v>1525</v>
      </c>
      <c r="AB183" s="547" t="s">
        <v>376</v>
      </c>
      <c r="AC183" s="533"/>
    </row>
    <row r="184" spans="1:29" ht="77.25" customHeight="1" thickBot="1" x14ac:dyDescent="0.3">
      <c r="A184" s="546" t="s">
        <v>1573</v>
      </c>
      <c r="B184" s="521" t="s">
        <v>1277</v>
      </c>
      <c r="C184" s="521">
        <v>2523000</v>
      </c>
      <c r="D184" s="557" t="s">
        <v>2057</v>
      </c>
      <c r="E184" s="521" t="s">
        <v>1290</v>
      </c>
      <c r="F184" s="518">
        <v>876</v>
      </c>
      <c r="G184" s="519" t="s">
        <v>1737</v>
      </c>
      <c r="H184" s="561">
        <v>400000</v>
      </c>
      <c r="I184" s="518">
        <v>45</v>
      </c>
      <c r="J184" s="518" t="s">
        <v>1543</v>
      </c>
      <c r="K184" s="581" t="s">
        <v>1713</v>
      </c>
      <c r="L184" s="561">
        <v>400000</v>
      </c>
      <c r="M184" s="518" t="s">
        <v>1524</v>
      </c>
      <c r="N184" s="561">
        <v>400000</v>
      </c>
      <c r="O184" s="520">
        <v>42461</v>
      </c>
      <c r="P184" s="520">
        <v>42705</v>
      </c>
      <c r="Q184" s="521" t="s">
        <v>118</v>
      </c>
      <c r="R184" s="521" t="s">
        <v>1314</v>
      </c>
      <c r="S184" s="521" t="s">
        <v>1809</v>
      </c>
      <c r="T184" s="521" t="s">
        <v>1272</v>
      </c>
      <c r="U184" s="531" t="s">
        <v>1272</v>
      </c>
      <c r="V184" s="532" t="s">
        <v>48</v>
      </c>
      <c r="W184" s="521" t="s">
        <v>1272</v>
      </c>
      <c r="X184" s="518" t="s">
        <v>1272</v>
      </c>
      <c r="Y184" s="518" t="s">
        <v>1272</v>
      </c>
      <c r="Z184" s="518" t="s">
        <v>1272</v>
      </c>
      <c r="AA184" s="518" t="s">
        <v>1525</v>
      </c>
      <c r="AB184" s="519" t="s">
        <v>1316</v>
      </c>
      <c r="AC184" s="533"/>
    </row>
    <row r="185" spans="1:29" ht="77.25" customHeight="1" thickBot="1" x14ac:dyDescent="0.3">
      <c r="A185" s="546" t="s">
        <v>1576</v>
      </c>
      <c r="B185" s="521" t="s">
        <v>1273</v>
      </c>
      <c r="C185" s="521">
        <v>2411130</v>
      </c>
      <c r="D185" s="557" t="s">
        <v>2058</v>
      </c>
      <c r="E185" s="521" t="s">
        <v>1290</v>
      </c>
      <c r="F185" s="518">
        <v>876</v>
      </c>
      <c r="G185" s="519" t="s">
        <v>1737</v>
      </c>
      <c r="H185" s="561">
        <v>580000</v>
      </c>
      <c r="I185" s="518" t="s">
        <v>1552</v>
      </c>
      <c r="J185" s="518" t="s">
        <v>1553</v>
      </c>
      <c r="K185" s="581" t="s">
        <v>1714</v>
      </c>
      <c r="L185" s="561">
        <v>580000</v>
      </c>
      <c r="M185" s="518" t="s">
        <v>1524</v>
      </c>
      <c r="N185" s="561">
        <v>580000</v>
      </c>
      <c r="O185" s="520">
        <v>42461</v>
      </c>
      <c r="P185" s="520">
        <v>42705</v>
      </c>
      <c r="Q185" s="521" t="s">
        <v>118</v>
      </c>
      <c r="R185" s="521" t="s">
        <v>1314</v>
      </c>
      <c r="S185" s="521" t="s">
        <v>1809</v>
      </c>
      <c r="T185" s="521" t="s">
        <v>1272</v>
      </c>
      <c r="U185" s="531" t="s">
        <v>1272</v>
      </c>
      <c r="V185" s="532" t="s">
        <v>48</v>
      </c>
      <c r="W185" s="521" t="s">
        <v>1272</v>
      </c>
      <c r="X185" s="518" t="s">
        <v>1272</v>
      </c>
      <c r="Y185" s="518" t="s">
        <v>1272</v>
      </c>
      <c r="Z185" s="518" t="s">
        <v>1272</v>
      </c>
      <c r="AA185" s="518" t="s">
        <v>1525</v>
      </c>
      <c r="AB185" s="519" t="s">
        <v>1316</v>
      </c>
      <c r="AC185" s="533"/>
    </row>
    <row r="186" spans="1:29" ht="77.25" customHeight="1" thickBot="1" x14ac:dyDescent="0.3">
      <c r="A186" s="546" t="s">
        <v>1577</v>
      </c>
      <c r="B186" s="521" t="s">
        <v>1273</v>
      </c>
      <c r="C186" s="521">
        <v>2413131</v>
      </c>
      <c r="D186" s="557" t="s">
        <v>2059</v>
      </c>
      <c r="E186" s="521" t="s">
        <v>1290</v>
      </c>
      <c r="F186" s="518">
        <v>876</v>
      </c>
      <c r="G186" s="519" t="s">
        <v>1737</v>
      </c>
      <c r="H186" s="561">
        <v>440000</v>
      </c>
      <c r="I186" s="518" t="s">
        <v>1555</v>
      </c>
      <c r="J186" s="518" t="s">
        <v>1556</v>
      </c>
      <c r="K186" s="581" t="s">
        <v>1715</v>
      </c>
      <c r="L186" s="561">
        <v>440000</v>
      </c>
      <c r="M186" s="518" t="s">
        <v>1524</v>
      </c>
      <c r="N186" s="561">
        <v>440000</v>
      </c>
      <c r="O186" s="520">
        <v>42461</v>
      </c>
      <c r="P186" s="520">
        <v>42705</v>
      </c>
      <c r="Q186" s="521" t="s">
        <v>118</v>
      </c>
      <c r="R186" s="521" t="s">
        <v>1314</v>
      </c>
      <c r="S186" s="521" t="s">
        <v>1809</v>
      </c>
      <c r="T186" s="521" t="s">
        <v>1272</v>
      </c>
      <c r="U186" s="531" t="s">
        <v>1272</v>
      </c>
      <c r="V186" s="532" t="s">
        <v>48</v>
      </c>
      <c r="W186" s="521" t="s">
        <v>1272</v>
      </c>
      <c r="X186" s="518" t="s">
        <v>1272</v>
      </c>
      <c r="Y186" s="518" t="s">
        <v>1272</v>
      </c>
      <c r="Z186" s="518" t="s">
        <v>1272</v>
      </c>
      <c r="AA186" s="518" t="s">
        <v>1525</v>
      </c>
      <c r="AB186" s="519" t="s">
        <v>1316</v>
      </c>
      <c r="AC186" s="533"/>
    </row>
    <row r="187" spans="1:29" ht="77.25" customHeight="1" thickBot="1" x14ac:dyDescent="0.3">
      <c r="A187" s="546" t="s">
        <v>1579</v>
      </c>
      <c r="B187" s="521" t="s">
        <v>1280</v>
      </c>
      <c r="C187" s="521">
        <v>2422551</v>
      </c>
      <c r="D187" s="557" t="s">
        <v>2060</v>
      </c>
      <c r="E187" s="521" t="s">
        <v>1290</v>
      </c>
      <c r="F187" s="518">
        <v>876</v>
      </c>
      <c r="G187" s="519" t="s">
        <v>1737</v>
      </c>
      <c r="H187" s="561">
        <v>200000</v>
      </c>
      <c r="I187" s="518" t="s">
        <v>1558</v>
      </c>
      <c r="J187" s="518" t="s">
        <v>1559</v>
      </c>
      <c r="K187" s="581" t="s">
        <v>1706</v>
      </c>
      <c r="L187" s="561">
        <v>200000</v>
      </c>
      <c r="M187" s="518" t="s">
        <v>1524</v>
      </c>
      <c r="N187" s="561">
        <v>200000</v>
      </c>
      <c r="O187" s="520">
        <v>42461</v>
      </c>
      <c r="P187" s="520">
        <v>42705</v>
      </c>
      <c r="Q187" s="521" t="s">
        <v>118</v>
      </c>
      <c r="R187" s="521" t="s">
        <v>1314</v>
      </c>
      <c r="S187" s="521" t="s">
        <v>1809</v>
      </c>
      <c r="T187" s="521" t="s">
        <v>1272</v>
      </c>
      <c r="U187" s="531" t="s">
        <v>1272</v>
      </c>
      <c r="V187" s="532" t="s">
        <v>48</v>
      </c>
      <c r="W187" s="521" t="s">
        <v>1272</v>
      </c>
      <c r="X187" s="518" t="s">
        <v>1272</v>
      </c>
      <c r="Y187" s="518" t="s">
        <v>1272</v>
      </c>
      <c r="Z187" s="518" t="s">
        <v>1272</v>
      </c>
      <c r="AA187" s="518" t="s">
        <v>1525</v>
      </c>
      <c r="AB187" s="519" t="s">
        <v>1316</v>
      </c>
      <c r="AC187" s="533"/>
    </row>
    <row r="188" spans="1:29" ht="77.25" customHeight="1" thickBot="1" x14ac:dyDescent="0.3">
      <c r="A188" s="546" t="s">
        <v>1581</v>
      </c>
      <c r="B188" s="521" t="s">
        <v>1273</v>
      </c>
      <c r="C188" s="521">
        <v>2413162</v>
      </c>
      <c r="D188" s="557" t="s">
        <v>2061</v>
      </c>
      <c r="E188" s="521" t="s">
        <v>1290</v>
      </c>
      <c r="F188" s="518">
        <v>876</v>
      </c>
      <c r="G188" s="519" t="s">
        <v>1737</v>
      </c>
      <c r="H188" s="561">
        <v>300000</v>
      </c>
      <c r="I188" s="518" t="s">
        <v>1561</v>
      </c>
      <c r="J188" s="518" t="s">
        <v>1562</v>
      </c>
      <c r="K188" s="581" t="s">
        <v>1716</v>
      </c>
      <c r="L188" s="561">
        <v>300000</v>
      </c>
      <c r="M188" s="518" t="s">
        <v>1524</v>
      </c>
      <c r="N188" s="561">
        <v>300000</v>
      </c>
      <c r="O188" s="520">
        <v>42461</v>
      </c>
      <c r="P188" s="520">
        <v>42705</v>
      </c>
      <c r="Q188" s="521" t="s">
        <v>118</v>
      </c>
      <c r="R188" s="521" t="s">
        <v>1314</v>
      </c>
      <c r="S188" s="521" t="s">
        <v>1809</v>
      </c>
      <c r="T188" s="521" t="s">
        <v>1272</v>
      </c>
      <c r="U188" s="531" t="s">
        <v>1272</v>
      </c>
      <c r="V188" s="532" t="s">
        <v>48</v>
      </c>
      <c r="W188" s="521" t="s">
        <v>1272</v>
      </c>
      <c r="X188" s="518" t="s">
        <v>1272</v>
      </c>
      <c r="Y188" s="518" t="s">
        <v>1272</v>
      </c>
      <c r="Z188" s="518" t="s">
        <v>1272</v>
      </c>
      <c r="AA188" s="518" t="s">
        <v>1525</v>
      </c>
      <c r="AB188" s="519" t="s">
        <v>1316</v>
      </c>
      <c r="AC188" s="533"/>
    </row>
    <row r="189" spans="1:29" ht="77.25" customHeight="1" thickBot="1" x14ac:dyDescent="0.3">
      <c r="A189" s="546" t="s">
        <v>1583</v>
      </c>
      <c r="B189" s="521" t="s">
        <v>1281</v>
      </c>
      <c r="C189" s="521">
        <v>2101030</v>
      </c>
      <c r="D189" s="557" t="s">
        <v>2062</v>
      </c>
      <c r="E189" s="521" t="s">
        <v>1289</v>
      </c>
      <c r="F189" s="518">
        <v>876</v>
      </c>
      <c r="G189" s="519" t="s">
        <v>1737</v>
      </c>
      <c r="H189" s="561">
        <v>1360000</v>
      </c>
      <c r="I189" s="518" t="s">
        <v>1564</v>
      </c>
      <c r="J189" s="518" t="s">
        <v>1565</v>
      </c>
      <c r="K189" s="581" t="s">
        <v>1717</v>
      </c>
      <c r="L189" s="561">
        <v>1360000</v>
      </c>
      <c r="M189" s="518" t="s">
        <v>1524</v>
      </c>
      <c r="N189" s="561">
        <v>1360000</v>
      </c>
      <c r="O189" s="520">
        <v>42461</v>
      </c>
      <c r="P189" s="520">
        <v>42705</v>
      </c>
      <c r="Q189" s="521" t="s">
        <v>118</v>
      </c>
      <c r="R189" s="521" t="s">
        <v>1314</v>
      </c>
      <c r="S189" s="521" t="s">
        <v>1809</v>
      </c>
      <c r="T189" s="521" t="s">
        <v>1272</v>
      </c>
      <c r="U189" s="531" t="s">
        <v>1272</v>
      </c>
      <c r="V189" s="532" t="s">
        <v>48</v>
      </c>
      <c r="W189" s="521" t="s">
        <v>1272</v>
      </c>
      <c r="X189" s="518" t="s">
        <v>1272</v>
      </c>
      <c r="Y189" s="518" t="s">
        <v>1272</v>
      </c>
      <c r="Z189" s="518" t="s">
        <v>1272</v>
      </c>
      <c r="AA189" s="518" t="s">
        <v>1525</v>
      </c>
      <c r="AB189" s="519" t="s">
        <v>1316</v>
      </c>
      <c r="AC189" s="533"/>
    </row>
    <row r="190" spans="1:29" ht="77.25" customHeight="1" thickBot="1" x14ac:dyDescent="0.3">
      <c r="A190" s="546" t="s">
        <v>1585</v>
      </c>
      <c r="B190" s="521" t="s">
        <v>1567</v>
      </c>
      <c r="C190" s="521">
        <v>2109111</v>
      </c>
      <c r="D190" s="557" t="s">
        <v>2063</v>
      </c>
      <c r="E190" s="521" t="s">
        <v>1291</v>
      </c>
      <c r="F190" s="518">
        <v>876</v>
      </c>
      <c r="G190" s="519" t="s">
        <v>1737</v>
      </c>
      <c r="H190" s="561">
        <v>280000</v>
      </c>
      <c r="I190" s="518" t="s">
        <v>1568</v>
      </c>
      <c r="J190" s="518" t="s">
        <v>1569</v>
      </c>
      <c r="K190" s="581" t="s">
        <v>1718</v>
      </c>
      <c r="L190" s="561">
        <v>280000</v>
      </c>
      <c r="M190" s="518" t="s">
        <v>1369</v>
      </c>
      <c r="N190" s="561">
        <v>280000</v>
      </c>
      <c r="O190" s="520">
        <v>42461</v>
      </c>
      <c r="P190" s="520">
        <v>42705</v>
      </c>
      <c r="Q190" s="521" t="s">
        <v>118</v>
      </c>
      <c r="R190" s="521" t="s">
        <v>1314</v>
      </c>
      <c r="S190" s="521" t="s">
        <v>1809</v>
      </c>
      <c r="T190" s="521" t="s">
        <v>1272</v>
      </c>
      <c r="U190" s="531" t="s">
        <v>1272</v>
      </c>
      <c r="V190" s="532" t="s">
        <v>48</v>
      </c>
      <c r="W190" s="521" t="s">
        <v>1272</v>
      </c>
      <c r="X190" s="518" t="s">
        <v>1272</v>
      </c>
      <c r="Y190" s="518" t="s">
        <v>1272</v>
      </c>
      <c r="Z190" s="518" t="s">
        <v>1272</v>
      </c>
      <c r="AA190" s="518" t="s">
        <v>1525</v>
      </c>
      <c r="AB190" s="519" t="s">
        <v>1316</v>
      </c>
      <c r="AC190" s="533"/>
    </row>
    <row r="191" spans="1:29" ht="77.25" customHeight="1" thickBot="1" x14ac:dyDescent="0.3">
      <c r="A191" s="546" t="s">
        <v>1586</v>
      </c>
      <c r="B191" s="521" t="s">
        <v>145</v>
      </c>
      <c r="C191" s="521">
        <v>1700000</v>
      </c>
      <c r="D191" s="557" t="s">
        <v>2064</v>
      </c>
      <c r="E191" s="521" t="s">
        <v>1289</v>
      </c>
      <c r="F191" s="518">
        <v>876</v>
      </c>
      <c r="G191" s="519" t="s">
        <v>1737</v>
      </c>
      <c r="H191" s="561">
        <v>1000000</v>
      </c>
      <c r="I191" s="518" t="s">
        <v>1571</v>
      </c>
      <c r="J191" s="518" t="s">
        <v>1572</v>
      </c>
      <c r="K191" s="581" t="s">
        <v>1719</v>
      </c>
      <c r="L191" s="561">
        <v>1000000</v>
      </c>
      <c r="M191" s="518" t="s">
        <v>1524</v>
      </c>
      <c r="N191" s="561">
        <v>1000000</v>
      </c>
      <c r="O191" s="520">
        <v>42461</v>
      </c>
      <c r="P191" s="520">
        <v>42705</v>
      </c>
      <c r="Q191" s="521" t="s">
        <v>118</v>
      </c>
      <c r="R191" s="521" t="s">
        <v>1314</v>
      </c>
      <c r="S191" s="521" t="s">
        <v>1809</v>
      </c>
      <c r="T191" s="521" t="s">
        <v>1272</v>
      </c>
      <c r="U191" s="531" t="s">
        <v>1272</v>
      </c>
      <c r="V191" s="532" t="s">
        <v>48</v>
      </c>
      <c r="W191" s="521" t="s">
        <v>1272</v>
      </c>
      <c r="X191" s="518" t="s">
        <v>1272</v>
      </c>
      <c r="Y191" s="518" t="s">
        <v>1272</v>
      </c>
      <c r="Z191" s="518" t="s">
        <v>1272</v>
      </c>
      <c r="AA191" s="518" t="s">
        <v>1525</v>
      </c>
      <c r="AB191" s="519" t="s">
        <v>1316</v>
      </c>
      <c r="AC191" s="533"/>
    </row>
    <row r="192" spans="1:29" ht="77.25" customHeight="1" thickBot="1" x14ac:dyDescent="0.3">
      <c r="A192" s="546" t="s">
        <v>1588</v>
      </c>
      <c r="B192" s="521" t="s">
        <v>1574</v>
      </c>
      <c r="C192" s="521">
        <v>4590000</v>
      </c>
      <c r="D192" s="557" t="s">
        <v>2065</v>
      </c>
      <c r="E192" s="521" t="s">
        <v>1289</v>
      </c>
      <c r="F192" s="518">
        <v>876</v>
      </c>
      <c r="G192" s="519" t="s">
        <v>1737</v>
      </c>
      <c r="H192" s="561">
        <v>660000</v>
      </c>
      <c r="I192" s="518" t="s">
        <v>1575</v>
      </c>
      <c r="J192" s="518" t="s">
        <v>1572</v>
      </c>
      <c r="K192" s="581" t="s">
        <v>1720</v>
      </c>
      <c r="L192" s="561">
        <v>660000</v>
      </c>
      <c r="M192" s="518" t="s">
        <v>1391</v>
      </c>
      <c r="N192" s="561">
        <v>660000</v>
      </c>
      <c r="O192" s="520">
        <v>42461</v>
      </c>
      <c r="P192" s="520">
        <v>42705</v>
      </c>
      <c r="Q192" s="521" t="s">
        <v>118</v>
      </c>
      <c r="R192" s="521" t="s">
        <v>1314</v>
      </c>
      <c r="S192" s="521" t="s">
        <v>1809</v>
      </c>
      <c r="T192" s="521" t="s">
        <v>1272</v>
      </c>
      <c r="U192" s="531" t="s">
        <v>1272</v>
      </c>
      <c r="V192" s="532" t="s">
        <v>48</v>
      </c>
      <c r="W192" s="521" t="s">
        <v>1272</v>
      </c>
      <c r="X192" s="518" t="s">
        <v>1272</v>
      </c>
      <c r="Y192" s="518" t="s">
        <v>1272</v>
      </c>
      <c r="Z192" s="518" t="s">
        <v>1272</v>
      </c>
      <c r="AA192" s="518" t="s">
        <v>1525</v>
      </c>
      <c r="AB192" s="519" t="s">
        <v>1316</v>
      </c>
      <c r="AC192" s="533"/>
    </row>
    <row r="193" spans="1:29" ht="77.25" customHeight="1" thickBot="1" x14ac:dyDescent="0.3">
      <c r="A193" s="546" t="s">
        <v>1592</v>
      </c>
      <c r="B193" s="521" t="s">
        <v>1282</v>
      </c>
      <c r="C193" s="521">
        <v>2021000</v>
      </c>
      <c r="D193" s="557" t="s">
        <v>2066</v>
      </c>
      <c r="E193" s="521" t="s">
        <v>1289</v>
      </c>
      <c r="F193" s="518">
        <v>876</v>
      </c>
      <c r="G193" s="519" t="s">
        <v>1737</v>
      </c>
      <c r="H193" s="561">
        <v>600000</v>
      </c>
      <c r="I193" s="518" t="s">
        <v>1575</v>
      </c>
      <c r="J193" s="518" t="s">
        <v>1572</v>
      </c>
      <c r="K193" s="581" t="s">
        <v>1721</v>
      </c>
      <c r="L193" s="561">
        <v>600000</v>
      </c>
      <c r="M193" s="518" t="s">
        <v>1524</v>
      </c>
      <c r="N193" s="561">
        <v>600000</v>
      </c>
      <c r="O193" s="520">
        <v>42461</v>
      </c>
      <c r="P193" s="520">
        <v>42705</v>
      </c>
      <c r="Q193" s="521" t="s">
        <v>118</v>
      </c>
      <c r="R193" s="521" t="s">
        <v>1314</v>
      </c>
      <c r="S193" s="521" t="s">
        <v>1809</v>
      </c>
      <c r="T193" s="521" t="s">
        <v>1272</v>
      </c>
      <c r="U193" s="531" t="s">
        <v>1272</v>
      </c>
      <c r="V193" s="532" t="s">
        <v>48</v>
      </c>
      <c r="W193" s="521" t="s">
        <v>1272</v>
      </c>
      <c r="X193" s="518" t="s">
        <v>1272</v>
      </c>
      <c r="Y193" s="518" t="s">
        <v>1272</v>
      </c>
      <c r="Z193" s="518" t="s">
        <v>1272</v>
      </c>
      <c r="AA193" s="518" t="s">
        <v>1525</v>
      </c>
      <c r="AB193" s="519" t="s">
        <v>1316</v>
      </c>
      <c r="AC193" s="533"/>
    </row>
    <row r="194" spans="1:29" ht="77.25" customHeight="1" thickBot="1" x14ac:dyDescent="0.3">
      <c r="A194" s="546" t="s">
        <v>1593</v>
      </c>
      <c r="B194" s="521" t="s">
        <v>1578</v>
      </c>
      <c r="C194" s="521">
        <v>2610000</v>
      </c>
      <c r="D194" s="557" t="s">
        <v>2067</v>
      </c>
      <c r="E194" s="521" t="s">
        <v>1289</v>
      </c>
      <c r="F194" s="518">
        <v>876</v>
      </c>
      <c r="G194" s="519" t="s">
        <v>1737</v>
      </c>
      <c r="H194" s="561">
        <v>240000</v>
      </c>
      <c r="I194" s="518">
        <v>78415</v>
      </c>
      <c r="J194" s="518" t="s">
        <v>1271</v>
      </c>
      <c r="K194" s="581" t="s">
        <v>1722</v>
      </c>
      <c r="L194" s="561">
        <v>240000</v>
      </c>
      <c r="M194" s="518" t="s">
        <v>1524</v>
      </c>
      <c r="N194" s="561">
        <v>240000</v>
      </c>
      <c r="O194" s="520">
        <v>42461</v>
      </c>
      <c r="P194" s="520">
        <v>42705</v>
      </c>
      <c r="Q194" s="521" t="s">
        <v>118</v>
      </c>
      <c r="R194" s="521" t="s">
        <v>1314</v>
      </c>
      <c r="S194" s="521" t="s">
        <v>1809</v>
      </c>
      <c r="T194" s="521" t="s">
        <v>1272</v>
      </c>
      <c r="U194" s="531" t="s">
        <v>1272</v>
      </c>
      <c r="V194" s="532" t="s">
        <v>48</v>
      </c>
      <c r="W194" s="521" t="s">
        <v>1272</v>
      </c>
      <c r="X194" s="518" t="s">
        <v>1272</v>
      </c>
      <c r="Y194" s="518" t="s">
        <v>1272</v>
      </c>
      <c r="Z194" s="518" t="s">
        <v>1272</v>
      </c>
      <c r="AA194" s="518" t="s">
        <v>1525</v>
      </c>
      <c r="AB194" s="519" t="s">
        <v>1316</v>
      </c>
      <c r="AC194" s="533"/>
    </row>
    <row r="195" spans="1:29" ht="77.25" customHeight="1" thickBot="1" x14ac:dyDescent="0.3">
      <c r="A195" s="546" t="s">
        <v>1594</v>
      </c>
      <c r="B195" s="521" t="s">
        <v>1580</v>
      </c>
      <c r="C195" s="521">
        <v>2912240</v>
      </c>
      <c r="D195" s="557" t="s">
        <v>2068</v>
      </c>
      <c r="E195" s="521" t="s">
        <v>1289</v>
      </c>
      <c r="F195" s="518">
        <v>876</v>
      </c>
      <c r="G195" s="519" t="s">
        <v>1737</v>
      </c>
      <c r="H195" s="561">
        <v>2400000</v>
      </c>
      <c r="I195" s="518" t="s">
        <v>1575</v>
      </c>
      <c r="J195" s="518" t="s">
        <v>1572</v>
      </c>
      <c r="K195" s="581" t="s">
        <v>1723</v>
      </c>
      <c r="L195" s="561">
        <v>2400000</v>
      </c>
      <c r="M195" s="518" t="s">
        <v>1391</v>
      </c>
      <c r="N195" s="561">
        <v>2400000</v>
      </c>
      <c r="O195" s="520">
        <v>42461</v>
      </c>
      <c r="P195" s="520">
        <v>42705</v>
      </c>
      <c r="Q195" s="521" t="s">
        <v>118</v>
      </c>
      <c r="R195" s="521" t="s">
        <v>1314</v>
      </c>
      <c r="S195" s="521" t="s">
        <v>1809</v>
      </c>
      <c r="T195" s="521" t="s">
        <v>1272</v>
      </c>
      <c r="U195" s="531" t="s">
        <v>1272</v>
      </c>
      <c r="V195" s="532" t="s">
        <v>48</v>
      </c>
      <c r="W195" s="521" t="s">
        <v>1272</v>
      </c>
      <c r="X195" s="518" t="s">
        <v>1272</v>
      </c>
      <c r="Y195" s="518" t="s">
        <v>1272</v>
      </c>
      <c r="Z195" s="518" t="s">
        <v>1272</v>
      </c>
      <c r="AA195" s="518" t="s">
        <v>1525</v>
      </c>
      <c r="AB195" s="519" t="s">
        <v>1316</v>
      </c>
      <c r="AC195" s="533"/>
    </row>
    <row r="196" spans="1:29" ht="77.25" customHeight="1" thickBot="1" x14ac:dyDescent="0.3">
      <c r="A196" s="546" t="s">
        <v>1595</v>
      </c>
      <c r="B196" s="521" t="s">
        <v>1582</v>
      </c>
      <c r="C196" s="521">
        <v>3697360</v>
      </c>
      <c r="D196" s="557" t="s">
        <v>2069</v>
      </c>
      <c r="E196" s="521" t="s">
        <v>1289</v>
      </c>
      <c r="F196" s="518">
        <v>876</v>
      </c>
      <c r="G196" s="519" t="s">
        <v>1737</v>
      </c>
      <c r="H196" s="561">
        <v>150000</v>
      </c>
      <c r="I196" s="518"/>
      <c r="J196" s="518"/>
      <c r="K196" s="581" t="s">
        <v>1682</v>
      </c>
      <c r="L196" s="561">
        <v>150000</v>
      </c>
      <c r="M196" s="518" t="s">
        <v>1369</v>
      </c>
      <c r="N196" s="561">
        <v>150000</v>
      </c>
      <c r="O196" s="520">
        <v>42461</v>
      </c>
      <c r="P196" s="520">
        <v>42705</v>
      </c>
      <c r="Q196" s="521" t="s">
        <v>118</v>
      </c>
      <c r="R196" s="521" t="s">
        <v>1314</v>
      </c>
      <c r="S196" s="521" t="s">
        <v>1809</v>
      </c>
      <c r="T196" s="521" t="s">
        <v>1272</v>
      </c>
      <c r="U196" s="531" t="s">
        <v>1272</v>
      </c>
      <c r="V196" s="532" t="s">
        <v>48</v>
      </c>
      <c r="W196" s="521" t="s">
        <v>1272</v>
      </c>
      <c r="X196" s="518" t="s">
        <v>1272</v>
      </c>
      <c r="Y196" s="518" t="s">
        <v>1272</v>
      </c>
      <c r="Z196" s="518" t="s">
        <v>1272</v>
      </c>
      <c r="AA196" s="518" t="s">
        <v>1525</v>
      </c>
      <c r="AB196" s="519" t="s">
        <v>1316</v>
      </c>
      <c r="AC196" s="533"/>
    </row>
    <row r="197" spans="1:29" ht="77.25" customHeight="1" thickBot="1" x14ac:dyDescent="0.3">
      <c r="A197" s="546" t="s">
        <v>1596</v>
      </c>
      <c r="B197" s="521" t="s">
        <v>1283</v>
      </c>
      <c r="C197" s="521">
        <v>1816000</v>
      </c>
      <c r="D197" s="557" t="s">
        <v>2070</v>
      </c>
      <c r="E197" s="521" t="s">
        <v>1289</v>
      </c>
      <c r="F197" s="518">
        <v>876</v>
      </c>
      <c r="G197" s="519" t="s">
        <v>1737</v>
      </c>
      <c r="H197" s="561">
        <v>1700000</v>
      </c>
      <c r="I197" s="518" t="s">
        <v>1584</v>
      </c>
      <c r="J197" s="518" t="s">
        <v>1569</v>
      </c>
      <c r="K197" s="581" t="s">
        <v>1724</v>
      </c>
      <c r="L197" s="561">
        <v>1700000</v>
      </c>
      <c r="M197" s="518" t="s">
        <v>1524</v>
      </c>
      <c r="N197" s="561">
        <v>1700000</v>
      </c>
      <c r="O197" s="520">
        <v>42461</v>
      </c>
      <c r="P197" s="520">
        <v>42705</v>
      </c>
      <c r="Q197" s="521" t="s">
        <v>118</v>
      </c>
      <c r="R197" s="521" t="s">
        <v>1314</v>
      </c>
      <c r="S197" s="521" t="s">
        <v>1809</v>
      </c>
      <c r="T197" s="521" t="s">
        <v>1272</v>
      </c>
      <c r="U197" s="531" t="s">
        <v>1272</v>
      </c>
      <c r="V197" s="532" t="s">
        <v>48</v>
      </c>
      <c r="W197" s="521" t="s">
        <v>1272</v>
      </c>
      <c r="X197" s="518" t="s">
        <v>1272</v>
      </c>
      <c r="Y197" s="518" t="s">
        <v>1272</v>
      </c>
      <c r="Z197" s="518" t="s">
        <v>1272</v>
      </c>
      <c r="AA197" s="518" t="s">
        <v>1525</v>
      </c>
      <c r="AB197" s="519" t="s">
        <v>1316</v>
      </c>
      <c r="AC197" s="533"/>
    </row>
    <row r="198" spans="1:29" ht="77.25" customHeight="1" thickBot="1" x14ac:dyDescent="0.3">
      <c r="A198" s="546" t="s">
        <v>1597</v>
      </c>
      <c r="B198" s="521" t="s">
        <v>1284</v>
      </c>
      <c r="C198" s="521">
        <v>1920000</v>
      </c>
      <c r="D198" s="557" t="s">
        <v>2071</v>
      </c>
      <c r="E198" s="521" t="s">
        <v>1289</v>
      </c>
      <c r="F198" s="518">
        <v>876</v>
      </c>
      <c r="G198" s="519" t="s">
        <v>1737</v>
      </c>
      <c r="H198" s="561">
        <v>240000</v>
      </c>
      <c r="I198" s="518" t="s">
        <v>1584</v>
      </c>
      <c r="J198" s="518" t="s">
        <v>1569</v>
      </c>
      <c r="K198" s="581" t="s">
        <v>1722</v>
      </c>
      <c r="L198" s="561">
        <v>240000</v>
      </c>
      <c r="M198" s="518" t="s">
        <v>1524</v>
      </c>
      <c r="N198" s="561">
        <v>240000</v>
      </c>
      <c r="O198" s="520">
        <v>42461</v>
      </c>
      <c r="P198" s="520">
        <v>42705</v>
      </c>
      <c r="Q198" s="521" t="s">
        <v>118</v>
      </c>
      <c r="R198" s="521" t="s">
        <v>1314</v>
      </c>
      <c r="S198" s="521" t="s">
        <v>1809</v>
      </c>
      <c r="T198" s="521" t="s">
        <v>1272</v>
      </c>
      <c r="U198" s="531" t="s">
        <v>1272</v>
      </c>
      <c r="V198" s="532" t="s">
        <v>48</v>
      </c>
      <c r="W198" s="521" t="s">
        <v>1272</v>
      </c>
      <c r="X198" s="518" t="s">
        <v>1272</v>
      </c>
      <c r="Y198" s="518" t="s">
        <v>1272</v>
      </c>
      <c r="Z198" s="518" t="s">
        <v>1272</v>
      </c>
      <c r="AA198" s="518" t="s">
        <v>1525</v>
      </c>
      <c r="AB198" s="519" t="s">
        <v>1316</v>
      </c>
      <c r="AC198" s="533"/>
    </row>
    <row r="199" spans="1:29" ht="77.25" customHeight="1" thickBot="1" x14ac:dyDescent="0.3">
      <c r="A199" s="546" t="s">
        <v>1598</v>
      </c>
      <c r="B199" s="521" t="s">
        <v>1587</v>
      </c>
      <c r="C199" s="521">
        <v>2520000</v>
      </c>
      <c r="D199" s="557" t="s">
        <v>2072</v>
      </c>
      <c r="E199" s="521" t="s">
        <v>1289</v>
      </c>
      <c r="F199" s="518">
        <v>876</v>
      </c>
      <c r="G199" s="519" t="s">
        <v>1737</v>
      </c>
      <c r="H199" s="561">
        <v>360000</v>
      </c>
      <c r="I199" s="518" t="s">
        <v>1575</v>
      </c>
      <c r="J199" s="518" t="s">
        <v>1572</v>
      </c>
      <c r="K199" s="581" t="s">
        <v>1725</v>
      </c>
      <c r="L199" s="561">
        <v>360000</v>
      </c>
      <c r="M199" s="518" t="s">
        <v>1524</v>
      </c>
      <c r="N199" s="561">
        <v>360000</v>
      </c>
      <c r="O199" s="520">
        <v>42461</v>
      </c>
      <c r="P199" s="520">
        <v>42705</v>
      </c>
      <c r="Q199" s="521" t="s">
        <v>118</v>
      </c>
      <c r="R199" s="521" t="s">
        <v>1314</v>
      </c>
      <c r="S199" s="521" t="s">
        <v>1809</v>
      </c>
      <c r="T199" s="521" t="s">
        <v>1272</v>
      </c>
      <c r="U199" s="531" t="s">
        <v>1272</v>
      </c>
      <c r="V199" s="532" t="s">
        <v>48</v>
      </c>
      <c r="W199" s="521" t="s">
        <v>1272</v>
      </c>
      <c r="X199" s="518" t="s">
        <v>1272</v>
      </c>
      <c r="Y199" s="518" t="s">
        <v>1272</v>
      </c>
      <c r="Z199" s="518" t="s">
        <v>1272</v>
      </c>
      <c r="AA199" s="518" t="s">
        <v>1525</v>
      </c>
      <c r="AB199" s="519" t="s">
        <v>1316</v>
      </c>
      <c r="AC199" s="533"/>
    </row>
    <row r="200" spans="1:29" ht="77.25" customHeight="1" thickBot="1" x14ac:dyDescent="0.3">
      <c r="A200" s="546" t="s">
        <v>1599</v>
      </c>
      <c r="B200" s="521">
        <v>28</v>
      </c>
      <c r="C200" s="521">
        <v>2894000</v>
      </c>
      <c r="D200" s="557" t="s">
        <v>2073</v>
      </c>
      <c r="E200" s="521" t="s">
        <v>1292</v>
      </c>
      <c r="F200" s="518">
        <v>876</v>
      </c>
      <c r="G200" s="519" t="s">
        <v>1737</v>
      </c>
      <c r="H200" s="561">
        <v>14400000</v>
      </c>
      <c r="I200" s="518" t="s">
        <v>1589</v>
      </c>
      <c r="J200" s="518" t="s">
        <v>1590</v>
      </c>
      <c r="K200" s="581" t="s">
        <v>1726</v>
      </c>
      <c r="L200" s="561">
        <v>14400000</v>
      </c>
      <c r="M200" s="518" t="s">
        <v>1591</v>
      </c>
      <c r="N200" s="561">
        <v>14400000</v>
      </c>
      <c r="O200" s="520">
        <v>42461</v>
      </c>
      <c r="P200" s="520">
        <v>42705</v>
      </c>
      <c r="Q200" s="521" t="s">
        <v>114</v>
      </c>
      <c r="R200" s="521" t="s">
        <v>1314</v>
      </c>
      <c r="S200" s="521" t="s">
        <v>1809</v>
      </c>
      <c r="T200" s="521" t="s">
        <v>1272</v>
      </c>
      <c r="U200" s="531" t="s">
        <v>1272</v>
      </c>
      <c r="V200" s="532" t="s">
        <v>1736</v>
      </c>
      <c r="W200" s="521" t="s">
        <v>1272</v>
      </c>
      <c r="X200" s="518" t="s">
        <v>1272</v>
      </c>
      <c r="Y200" s="518" t="s">
        <v>1272</v>
      </c>
      <c r="Z200" s="518" t="s">
        <v>1272</v>
      </c>
      <c r="AA200" s="518" t="s">
        <v>1525</v>
      </c>
      <c r="AB200" s="547" t="s">
        <v>212</v>
      </c>
      <c r="AC200" s="533"/>
    </row>
    <row r="201" spans="1:29" ht="77.25" customHeight="1" thickBot="1" x14ac:dyDescent="0.3">
      <c r="A201" s="546" t="s">
        <v>1600</v>
      </c>
      <c r="B201" s="521" t="s">
        <v>1269</v>
      </c>
      <c r="C201" s="521">
        <v>3211010</v>
      </c>
      <c r="D201" s="557" t="s">
        <v>2074</v>
      </c>
      <c r="E201" s="521" t="s">
        <v>1293</v>
      </c>
      <c r="F201" s="518">
        <v>876</v>
      </c>
      <c r="G201" s="519" t="s">
        <v>1737</v>
      </c>
      <c r="H201" s="561">
        <v>21500000</v>
      </c>
      <c r="I201" s="518">
        <v>78415</v>
      </c>
      <c r="J201" s="518" t="s">
        <v>1271</v>
      </c>
      <c r="K201" s="581" t="s">
        <v>1727</v>
      </c>
      <c r="L201" s="561">
        <v>21500000</v>
      </c>
      <c r="M201" s="518" t="s">
        <v>1524</v>
      </c>
      <c r="N201" s="561">
        <v>21500000</v>
      </c>
      <c r="O201" s="520">
        <v>42461</v>
      </c>
      <c r="P201" s="520">
        <v>42705</v>
      </c>
      <c r="Q201" s="521" t="s">
        <v>110</v>
      </c>
      <c r="R201" s="521" t="s">
        <v>1314</v>
      </c>
      <c r="S201" s="521" t="s">
        <v>1809</v>
      </c>
      <c r="T201" s="521" t="s">
        <v>1272</v>
      </c>
      <c r="U201" s="531" t="s">
        <v>1272</v>
      </c>
      <c r="V201" s="532" t="s">
        <v>48</v>
      </c>
      <c r="W201" s="521" t="s">
        <v>1272</v>
      </c>
      <c r="X201" s="518" t="s">
        <v>1272</v>
      </c>
      <c r="Y201" s="518" t="s">
        <v>1272</v>
      </c>
      <c r="Z201" s="518" t="s">
        <v>1272</v>
      </c>
      <c r="AA201" s="518" t="s">
        <v>1525</v>
      </c>
      <c r="AB201" s="547" t="s">
        <v>376</v>
      </c>
      <c r="AC201" s="533"/>
    </row>
    <row r="202" spans="1:29" ht="77.25" customHeight="1" thickBot="1" x14ac:dyDescent="0.3">
      <c r="A202" s="546" t="s">
        <v>1601</v>
      </c>
      <c r="B202" s="521" t="s">
        <v>1269</v>
      </c>
      <c r="C202" s="521">
        <v>3211021</v>
      </c>
      <c r="D202" s="557" t="s">
        <v>2075</v>
      </c>
      <c r="E202" s="521" t="s">
        <v>1293</v>
      </c>
      <c r="F202" s="518">
        <v>876</v>
      </c>
      <c r="G202" s="519" t="s">
        <v>1737</v>
      </c>
      <c r="H202" s="561">
        <v>22376755</v>
      </c>
      <c r="I202" s="518">
        <v>78415</v>
      </c>
      <c r="J202" s="518" t="s">
        <v>1271</v>
      </c>
      <c r="K202" s="581" t="s">
        <v>1884</v>
      </c>
      <c r="L202" s="561">
        <v>22376755</v>
      </c>
      <c r="M202" s="518" t="s">
        <v>1524</v>
      </c>
      <c r="N202" s="561">
        <v>22376755</v>
      </c>
      <c r="O202" s="520">
        <v>42461</v>
      </c>
      <c r="P202" s="520">
        <v>42705</v>
      </c>
      <c r="Q202" s="521" t="s">
        <v>110</v>
      </c>
      <c r="R202" s="521" t="s">
        <v>1314</v>
      </c>
      <c r="S202" s="521" t="s">
        <v>1809</v>
      </c>
      <c r="T202" s="521" t="s">
        <v>1272</v>
      </c>
      <c r="U202" s="531" t="s">
        <v>1272</v>
      </c>
      <c r="V202" s="532" t="s">
        <v>48</v>
      </c>
      <c r="W202" s="521" t="s">
        <v>1272</v>
      </c>
      <c r="X202" s="518" t="s">
        <v>1272</v>
      </c>
      <c r="Y202" s="518" t="s">
        <v>1272</v>
      </c>
      <c r="Z202" s="518" t="s">
        <v>1272</v>
      </c>
      <c r="AA202" s="518" t="s">
        <v>1525</v>
      </c>
      <c r="AB202" s="547" t="s">
        <v>376</v>
      </c>
      <c r="AC202" s="533"/>
    </row>
    <row r="203" spans="1:29" ht="77.25" customHeight="1" thickBot="1" x14ac:dyDescent="0.3">
      <c r="A203" s="546" t="s">
        <v>1602</v>
      </c>
      <c r="B203" s="521" t="s">
        <v>1269</v>
      </c>
      <c r="C203" s="521">
        <v>3211021</v>
      </c>
      <c r="D203" s="557" t="s">
        <v>2075</v>
      </c>
      <c r="E203" s="521" t="s">
        <v>1293</v>
      </c>
      <c r="F203" s="518">
        <v>876</v>
      </c>
      <c r="G203" s="519" t="s">
        <v>1737</v>
      </c>
      <c r="H203" s="561">
        <v>1150410</v>
      </c>
      <c r="I203" s="518">
        <v>78415</v>
      </c>
      <c r="J203" s="518" t="s">
        <v>1271</v>
      </c>
      <c r="K203" s="581" t="s">
        <v>1851</v>
      </c>
      <c r="L203" s="561">
        <v>1150410</v>
      </c>
      <c r="M203" s="518" t="s">
        <v>1524</v>
      </c>
      <c r="N203" s="561">
        <v>1150410</v>
      </c>
      <c r="O203" s="520">
        <v>42401</v>
      </c>
      <c r="P203" s="520">
        <v>42461</v>
      </c>
      <c r="Q203" s="521" t="s">
        <v>118</v>
      </c>
      <c r="R203" s="521" t="s">
        <v>1314</v>
      </c>
      <c r="S203" s="521" t="s">
        <v>1809</v>
      </c>
      <c r="T203" s="521" t="s">
        <v>1272</v>
      </c>
      <c r="U203" s="531" t="s">
        <v>1272</v>
      </c>
      <c r="V203" s="532" t="s">
        <v>48</v>
      </c>
      <c r="W203" s="521" t="s">
        <v>1272</v>
      </c>
      <c r="X203" s="518" t="s">
        <v>1272</v>
      </c>
      <c r="Y203" s="518" t="s">
        <v>1272</v>
      </c>
      <c r="Z203" s="518" t="s">
        <v>1272</v>
      </c>
      <c r="AA203" s="518" t="s">
        <v>1525</v>
      </c>
      <c r="AB203" s="519" t="s">
        <v>1316</v>
      </c>
      <c r="AC203" s="533" t="s">
        <v>1854</v>
      </c>
    </row>
    <row r="204" spans="1:29" ht="77.25" customHeight="1" thickBot="1" x14ac:dyDescent="0.3">
      <c r="A204" s="546" t="s">
        <v>1605</v>
      </c>
      <c r="B204" s="521" t="s">
        <v>1269</v>
      </c>
      <c r="C204" s="521">
        <v>3211021</v>
      </c>
      <c r="D204" s="557" t="s">
        <v>2075</v>
      </c>
      <c r="E204" s="521" t="s">
        <v>1293</v>
      </c>
      <c r="F204" s="518">
        <v>876</v>
      </c>
      <c r="G204" s="519" t="s">
        <v>1737</v>
      </c>
      <c r="H204" s="561">
        <v>1136140.58</v>
      </c>
      <c r="I204" s="518">
        <v>78415</v>
      </c>
      <c r="J204" s="518" t="s">
        <v>1271</v>
      </c>
      <c r="K204" s="581" t="s">
        <v>2152</v>
      </c>
      <c r="L204" s="561">
        <v>1136140.58</v>
      </c>
      <c r="M204" s="518" t="s">
        <v>1524</v>
      </c>
      <c r="N204" s="561">
        <v>1136140.58</v>
      </c>
      <c r="O204" s="520">
        <v>42401</v>
      </c>
      <c r="P204" s="520">
        <v>42461</v>
      </c>
      <c r="Q204" s="521" t="s">
        <v>120</v>
      </c>
      <c r="R204" s="521" t="s">
        <v>1314</v>
      </c>
      <c r="S204" s="521" t="s">
        <v>1809</v>
      </c>
      <c r="T204" s="521" t="s">
        <v>1272</v>
      </c>
      <c r="U204" s="531" t="s">
        <v>1272</v>
      </c>
      <c r="V204" s="532" t="s">
        <v>48</v>
      </c>
      <c r="W204" s="521" t="s">
        <v>288</v>
      </c>
      <c r="X204" s="518">
        <v>5250010473</v>
      </c>
      <c r="Y204" s="518" t="s">
        <v>2142</v>
      </c>
      <c r="Z204" s="623">
        <v>1136140.58</v>
      </c>
      <c r="AA204" s="518" t="s">
        <v>1525</v>
      </c>
      <c r="AB204" s="519" t="s">
        <v>1316</v>
      </c>
      <c r="AC204" s="533"/>
    </row>
    <row r="205" spans="1:29" ht="77.25" customHeight="1" thickBot="1" x14ac:dyDescent="0.3">
      <c r="A205" s="546" t="s">
        <v>1606</v>
      </c>
      <c r="B205" s="521" t="s">
        <v>1269</v>
      </c>
      <c r="C205" s="521">
        <v>3211021</v>
      </c>
      <c r="D205" s="557" t="s">
        <v>2075</v>
      </c>
      <c r="E205" s="521" t="s">
        <v>1293</v>
      </c>
      <c r="F205" s="518">
        <v>876</v>
      </c>
      <c r="G205" s="519" t="s">
        <v>1737</v>
      </c>
      <c r="H205" s="561">
        <v>1288055</v>
      </c>
      <c r="I205" s="518">
        <v>78415</v>
      </c>
      <c r="J205" s="518" t="s">
        <v>1271</v>
      </c>
      <c r="K205" s="581" t="s">
        <v>1852</v>
      </c>
      <c r="L205" s="561">
        <v>1288055</v>
      </c>
      <c r="M205" s="518" t="s">
        <v>1524</v>
      </c>
      <c r="N205" s="561">
        <v>1288055</v>
      </c>
      <c r="O205" s="520">
        <v>42401</v>
      </c>
      <c r="P205" s="520">
        <v>42461</v>
      </c>
      <c r="Q205" s="521" t="s">
        <v>118</v>
      </c>
      <c r="R205" s="521" t="s">
        <v>1314</v>
      </c>
      <c r="S205" s="521" t="s">
        <v>1809</v>
      </c>
      <c r="T205" s="521" t="s">
        <v>1272</v>
      </c>
      <c r="U205" s="531" t="s">
        <v>1272</v>
      </c>
      <c r="V205" s="532" t="s">
        <v>48</v>
      </c>
      <c r="W205" s="521" t="s">
        <v>1272</v>
      </c>
      <c r="X205" s="518" t="s">
        <v>1272</v>
      </c>
      <c r="Y205" s="518" t="s">
        <v>1272</v>
      </c>
      <c r="Z205" s="518" t="s">
        <v>1272</v>
      </c>
      <c r="AA205" s="518" t="s">
        <v>1525</v>
      </c>
      <c r="AB205" s="519" t="s">
        <v>1316</v>
      </c>
      <c r="AC205" s="533" t="s">
        <v>1853</v>
      </c>
    </row>
    <row r="206" spans="1:29" ht="77.25" customHeight="1" thickBot="1" x14ac:dyDescent="0.3">
      <c r="A206" s="546" t="s">
        <v>1607</v>
      </c>
      <c r="B206" s="521" t="s">
        <v>1269</v>
      </c>
      <c r="C206" s="521">
        <v>3211021</v>
      </c>
      <c r="D206" s="557" t="s">
        <v>2075</v>
      </c>
      <c r="E206" s="521" t="s">
        <v>1293</v>
      </c>
      <c r="F206" s="518">
        <v>876</v>
      </c>
      <c r="G206" s="519" t="s">
        <v>1737</v>
      </c>
      <c r="H206" s="561">
        <v>823070</v>
      </c>
      <c r="I206" s="518">
        <v>78415</v>
      </c>
      <c r="J206" s="518" t="s">
        <v>1271</v>
      </c>
      <c r="K206" s="581" t="s">
        <v>1857</v>
      </c>
      <c r="L206" s="561">
        <v>823070</v>
      </c>
      <c r="M206" s="518" t="s">
        <v>1524</v>
      </c>
      <c r="N206" s="561">
        <v>823070</v>
      </c>
      <c r="O206" s="520">
        <v>42430</v>
      </c>
      <c r="P206" s="520">
        <v>42461</v>
      </c>
      <c r="Q206" s="521" t="s">
        <v>118</v>
      </c>
      <c r="R206" s="521" t="s">
        <v>1314</v>
      </c>
      <c r="S206" s="521" t="s">
        <v>1809</v>
      </c>
      <c r="T206" s="521" t="s">
        <v>1272</v>
      </c>
      <c r="U206" s="531" t="s">
        <v>1272</v>
      </c>
      <c r="V206" s="532" t="s">
        <v>48</v>
      </c>
      <c r="W206" s="521" t="s">
        <v>1272</v>
      </c>
      <c r="X206" s="518" t="s">
        <v>1272</v>
      </c>
      <c r="Y206" s="518" t="s">
        <v>1272</v>
      </c>
      <c r="Z206" s="518" t="s">
        <v>1272</v>
      </c>
      <c r="AA206" s="518" t="s">
        <v>1525</v>
      </c>
      <c r="AB206" s="519" t="s">
        <v>1316</v>
      </c>
      <c r="AC206" s="533" t="s">
        <v>1858</v>
      </c>
    </row>
    <row r="207" spans="1:29" ht="77.25" customHeight="1" thickBot="1" x14ac:dyDescent="0.3">
      <c r="A207" s="546" t="s">
        <v>1608</v>
      </c>
      <c r="B207" s="521" t="s">
        <v>1269</v>
      </c>
      <c r="C207" s="521">
        <v>3211022</v>
      </c>
      <c r="D207" s="557" t="s">
        <v>2076</v>
      </c>
      <c r="E207" s="521" t="s">
        <v>1293</v>
      </c>
      <c r="F207" s="518">
        <v>876</v>
      </c>
      <c r="G207" s="519" t="s">
        <v>1737</v>
      </c>
      <c r="H207" s="561">
        <v>101973843</v>
      </c>
      <c r="I207" s="518">
        <v>78415</v>
      </c>
      <c r="J207" s="518" t="s">
        <v>1271</v>
      </c>
      <c r="K207" s="581" t="s">
        <v>1885</v>
      </c>
      <c r="L207" s="561">
        <v>101973843</v>
      </c>
      <c r="M207" s="518" t="s">
        <v>1524</v>
      </c>
      <c r="N207" s="561">
        <v>101973843</v>
      </c>
      <c r="O207" s="520">
        <v>42461</v>
      </c>
      <c r="P207" s="520">
        <v>42705</v>
      </c>
      <c r="Q207" s="521" t="s">
        <v>110</v>
      </c>
      <c r="R207" s="521" t="s">
        <v>1314</v>
      </c>
      <c r="S207" s="521" t="s">
        <v>1809</v>
      </c>
      <c r="T207" s="521" t="s">
        <v>1272</v>
      </c>
      <c r="U207" s="531" t="s">
        <v>1272</v>
      </c>
      <c r="V207" s="532" t="s">
        <v>48</v>
      </c>
      <c r="W207" s="521" t="s">
        <v>1272</v>
      </c>
      <c r="X207" s="518" t="s">
        <v>1272</v>
      </c>
      <c r="Y207" s="518" t="s">
        <v>1272</v>
      </c>
      <c r="Z207" s="518" t="s">
        <v>1272</v>
      </c>
      <c r="AA207" s="518" t="s">
        <v>1525</v>
      </c>
      <c r="AB207" s="547" t="s">
        <v>376</v>
      </c>
      <c r="AC207" s="533"/>
    </row>
    <row r="208" spans="1:29" ht="77.25" customHeight="1" thickBot="1" x14ac:dyDescent="0.3">
      <c r="A208" s="546" t="s">
        <v>1609</v>
      </c>
      <c r="B208" s="521" t="s">
        <v>1269</v>
      </c>
      <c r="C208" s="521">
        <v>3211022</v>
      </c>
      <c r="D208" s="557" t="s">
        <v>2077</v>
      </c>
      <c r="E208" s="521" t="s">
        <v>1293</v>
      </c>
      <c r="F208" s="518">
        <v>876</v>
      </c>
      <c r="G208" s="519" t="s">
        <v>1737</v>
      </c>
      <c r="H208" s="561">
        <v>38503459</v>
      </c>
      <c r="I208" s="518">
        <v>78415</v>
      </c>
      <c r="J208" s="518" t="s">
        <v>1271</v>
      </c>
      <c r="K208" s="581" t="s">
        <v>1812</v>
      </c>
      <c r="L208" s="561">
        <v>38503459</v>
      </c>
      <c r="M208" s="518" t="s">
        <v>1524</v>
      </c>
      <c r="N208" s="561">
        <v>38503459</v>
      </c>
      <c r="O208" s="520">
        <v>42370</v>
      </c>
      <c r="P208" s="520">
        <v>42705</v>
      </c>
      <c r="Q208" s="521" t="s">
        <v>120</v>
      </c>
      <c r="R208" s="521" t="s">
        <v>1314</v>
      </c>
      <c r="S208" s="521" t="s">
        <v>1809</v>
      </c>
      <c r="T208" s="521" t="s">
        <v>1272</v>
      </c>
      <c r="U208" s="531" t="s">
        <v>1272</v>
      </c>
      <c r="V208" s="532" t="s">
        <v>48</v>
      </c>
      <c r="W208" s="521" t="s">
        <v>81</v>
      </c>
      <c r="X208" s="518">
        <v>7017089432</v>
      </c>
      <c r="Y208" s="518" t="s">
        <v>1813</v>
      </c>
      <c r="Z208" s="561">
        <v>38503459</v>
      </c>
      <c r="AA208" s="518" t="s">
        <v>1525</v>
      </c>
      <c r="AB208" s="519" t="s">
        <v>1316</v>
      </c>
      <c r="AC208" s="533"/>
    </row>
    <row r="209" spans="1:29" ht="77.25" customHeight="1" thickBot="1" x14ac:dyDescent="0.3">
      <c r="A209" s="546" t="s">
        <v>1611</v>
      </c>
      <c r="B209" s="521" t="s">
        <v>1269</v>
      </c>
      <c r="C209" s="521">
        <v>3211022</v>
      </c>
      <c r="D209" s="557" t="s">
        <v>2076</v>
      </c>
      <c r="E209" s="521" t="s">
        <v>1293</v>
      </c>
      <c r="F209" s="518">
        <v>876</v>
      </c>
      <c r="G209" s="519" t="s">
        <v>1737</v>
      </c>
      <c r="H209" s="561">
        <v>499989.6</v>
      </c>
      <c r="I209" s="518">
        <v>78415</v>
      </c>
      <c r="J209" s="518" t="s">
        <v>1271</v>
      </c>
      <c r="K209" s="581" t="s">
        <v>1829</v>
      </c>
      <c r="L209" s="561">
        <v>499989.6</v>
      </c>
      <c r="M209" s="518" t="s">
        <v>1524</v>
      </c>
      <c r="N209" s="561">
        <v>499989.6</v>
      </c>
      <c r="O209" s="520">
        <v>42430</v>
      </c>
      <c r="P209" s="520">
        <v>42705</v>
      </c>
      <c r="Q209" s="521" t="s">
        <v>120</v>
      </c>
      <c r="R209" s="521" t="s">
        <v>1314</v>
      </c>
      <c r="S209" s="521" t="s">
        <v>1809</v>
      </c>
      <c r="T209" s="521" t="s">
        <v>1272</v>
      </c>
      <c r="U209" s="531" t="s">
        <v>1272</v>
      </c>
      <c r="V209" s="532" t="s">
        <v>48</v>
      </c>
      <c r="W209" s="521" t="s">
        <v>81</v>
      </c>
      <c r="X209" s="518">
        <v>5050108496</v>
      </c>
      <c r="Y209" s="518" t="s">
        <v>1814</v>
      </c>
      <c r="Z209" s="561">
        <v>499989.6</v>
      </c>
      <c r="AA209" s="518" t="s">
        <v>1525</v>
      </c>
      <c r="AB209" s="519" t="s">
        <v>1316</v>
      </c>
      <c r="AC209" s="533"/>
    </row>
    <row r="210" spans="1:29" ht="77.25" customHeight="1" thickBot="1" x14ac:dyDescent="0.3">
      <c r="A210" s="546" t="s">
        <v>1612</v>
      </c>
      <c r="B210" s="521" t="s">
        <v>1269</v>
      </c>
      <c r="C210" s="521">
        <v>3211023</v>
      </c>
      <c r="D210" s="557" t="s">
        <v>2078</v>
      </c>
      <c r="E210" s="521" t="s">
        <v>1293</v>
      </c>
      <c r="F210" s="518">
        <v>876</v>
      </c>
      <c r="G210" s="519" t="s">
        <v>1737</v>
      </c>
      <c r="H210" s="561">
        <v>62138250.039999999</v>
      </c>
      <c r="I210" s="518">
        <v>78415</v>
      </c>
      <c r="J210" s="518" t="s">
        <v>1271</v>
      </c>
      <c r="K210" s="581" t="s">
        <v>2193</v>
      </c>
      <c r="L210" s="561">
        <v>62138250.039999999</v>
      </c>
      <c r="M210" s="518" t="s">
        <v>1524</v>
      </c>
      <c r="N210" s="561">
        <v>62138250.039999999</v>
      </c>
      <c r="O210" s="520">
        <v>42461</v>
      </c>
      <c r="P210" s="520">
        <v>42705</v>
      </c>
      <c r="Q210" s="521" t="s">
        <v>114</v>
      </c>
      <c r="R210" s="521" t="s">
        <v>1314</v>
      </c>
      <c r="S210" s="521" t="s">
        <v>1809</v>
      </c>
      <c r="T210" s="521" t="s">
        <v>1272</v>
      </c>
      <c r="U210" s="531" t="s">
        <v>1272</v>
      </c>
      <c r="V210" s="532" t="s">
        <v>48</v>
      </c>
      <c r="W210" s="521" t="s">
        <v>1272</v>
      </c>
      <c r="X210" s="518" t="s">
        <v>1272</v>
      </c>
      <c r="Y210" s="518" t="s">
        <v>1272</v>
      </c>
      <c r="Z210" s="518" t="s">
        <v>1272</v>
      </c>
      <c r="AA210" s="518" t="s">
        <v>1525</v>
      </c>
      <c r="AB210" s="547" t="s">
        <v>376</v>
      </c>
      <c r="AC210" s="533"/>
    </row>
    <row r="211" spans="1:29" ht="77.25" thickBot="1" x14ac:dyDescent="0.3">
      <c r="A211" s="546" t="s">
        <v>1614</v>
      </c>
      <c r="B211" s="521" t="s">
        <v>1269</v>
      </c>
      <c r="C211" s="521">
        <v>3211023</v>
      </c>
      <c r="D211" s="557" t="s">
        <v>2078</v>
      </c>
      <c r="E211" s="521" t="s">
        <v>1290</v>
      </c>
      <c r="F211" s="518">
        <v>876</v>
      </c>
      <c r="G211" s="519" t="s">
        <v>1737</v>
      </c>
      <c r="H211" s="561">
        <v>305739.96000000002</v>
      </c>
      <c r="I211" s="518">
        <v>78415</v>
      </c>
      <c r="J211" s="518" t="s">
        <v>1302</v>
      </c>
      <c r="K211" s="581" t="s">
        <v>1825</v>
      </c>
      <c r="L211" s="561">
        <v>305739.96000000002</v>
      </c>
      <c r="M211" s="518" t="s">
        <v>1524</v>
      </c>
      <c r="N211" s="561">
        <v>305739.96000000002</v>
      </c>
      <c r="O211" s="594">
        <v>42430</v>
      </c>
      <c r="P211" s="594">
        <v>42705</v>
      </c>
      <c r="Q211" s="521" t="s">
        <v>120</v>
      </c>
      <c r="R211" s="521" t="s">
        <v>1314</v>
      </c>
      <c r="S211" s="521" t="s">
        <v>1809</v>
      </c>
      <c r="T211" s="521" t="s">
        <v>1272</v>
      </c>
      <c r="U211" s="531" t="s">
        <v>1272</v>
      </c>
      <c r="V211" s="532" t="s">
        <v>48</v>
      </c>
      <c r="W211" s="521" t="s">
        <v>80</v>
      </c>
      <c r="X211" s="518">
        <v>6914013187</v>
      </c>
      <c r="Y211" s="518" t="s">
        <v>1826</v>
      </c>
      <c r="Z211" s="561">
        <v>305739.96000000002</v>
      </c>
      <c r="AA211" s="518" t="s">
        <v>1525</v>
      </c>
      <c r="AB211" s="519" t="s">
        <v>1316</v>
      </c>
      <c r="AC211" s="533"/>
    </row>
    <row r="212" spans="1:29" ht="77.25" customHeight="1" thickBot="1" x14ac:dyDescent="0.3">
      <c r="A212" s="546" t="s">
        <v>1616</v>
      </c>
      <c r="B212" s="521" t="s">
        <v>1269</v>
      </c>
      <c r="C212" s="521">
        <v>3211443</v>
      </c>
      <c r="D212" s="557" t="s">
        <v>2079</v>
      </c>
      <c r="E212" s="521" t="s">
        <v>1293</v>
      </c>
      <c r="F212" s="518">
        <v>876</v>
      </c>
      <c r="G212" s="519" t="s">
        <v>1737</v>
      </c>
      <c r="H212" s="561">
        <v>2551217</v>
      </c>
      <c r="I212" s="518">
        <v>78415</v>
      </c>
      <c r="J212" s="518" t="s">
        <v>1271</v>
      </c>
      <c r="K212" s="581" t="s">
        <v>1886</v>
      </c>
      <c r="L212" s="561">
        <v>2551217</v>
      </c>
      <c r="M212" s="518" t="s">
        <v>1524</v>
      </c>
      <c r="N212" s="561">
        <v>2551217</v>
      </c>
      <c r="O212" s="520">
        <v>42461</v>
      </c>
      <c r="P212" s="520">
        <v>42705</v>
      </c>
      <c r="Q212" s="521" t="s">
        <v>110</v>
      </c>
      <c r="R212" s="521" t="s">
        <v>1314</v>
      </c>
      <c r="S212" s="521" t="s">
        <v>1809</v>
      </c>
      <c r="T212" s="521" t="s">
        <v>1272</v>
      </c>
      <c r="U212" s="531" t="s">
        <v>1272</v>
      </c>
      <c r="V212" s="532" t="s">
        <v>48</v>
      </c>
      <c r="W212" s="521" t="s">
        <v>1272</v>
      </c>
      <c r="X212" s="518" t="s">
        <v>1272</v>
      </c>
      <c r="Y212" s="518" t="s">
        <v>1272</v>
      </c>
      <c r="Z212" s="518" t="s">
        <v>1272</v>
      </c>
      <c r="AA212" s="518" t="s">
        <v>1525</v>
      </c>
      <c r="AB212" s="547" t="s">
        <v>376</v>
      </c>
      <c r="AC212" s="533"/>
    </row>
    <row r="213" spans="1:29" ht="77.25" customHeight="1" thickBot="1" x14ac:dyDescent="0.3">
      <c r="A213" s="546" t="s">
        <v>1617</v>
      </c>
      <c r="B213" s="521" t="s">
        <v>1269</v>
      </c>
      <c r="C213" s="521">
        <v>3211443</v>
      </c>
      <c r="D213" s="557" t="s">
        <v>2079</v>
      </c>
      <c r="E213" s="521" t="s">
        <v>1293</v>
      </c>
      <c r="F213" s="518">
        <v>876</v>
      </c>
      <c r="G213" s="519" t="s">
        <v>1737</v>
      </c>
      <c r="H213" s="561">
        <v>460874.96</v>
      </c>
      <c r="I213" s="518">
        <v>78415</v>
      </c>
      <c r="J213" s="518" t="s">
        <v>1271</v>
      </c>
      <c r="K213" s="581" t="s">
        <v>2151</v>
      </c>
      <c r="L213" s="561">
        <v>460874.96</v>
      </c>
      <c r="M213" s="518" t="s">
        <v>1524</v>
      </c>
      <c r="N213" s="561">
        <v>460874.96</v>
      </c>
      <c r="O213" s="520">
        <v>42401</v>
      </c>
      <c r="P213" s="520">
        <v>42461</v>
      </c>
      <c r="Q213" s="521" t="s">
        <v>120</v>
      </c>
      <c r="R213" s="521" t="s">
        <v>1314</v>
      </c>
      <c r="S213" s="521" t="s">
        <v>1809</v>
      </c>
      <c r="T213" s="521" t="s">
        <v>1272</v>
      </c>
      <c r="U213" s="531" t="s">
        <v>1272</v>
      </c>
      <c r="V213" s="532" t="s">
        <v>48</v>
      </c>
      <c r="W213" s="521" t="s">
        <v>81</v>
      </c>
      <c r="X213" s="518">
        <v>5050108496</v>
      </c>
      <c r="Y213" s="518" t="s">
        <v>1814</v>
      </c>
      <c r="Z213" s="561">
        <v>460874.96</v>
      </c>
      <c r="AA213" s="518" t="s">
        <v>1525</v>
      </c>
      <c r="AB213" s="519" t="s">
        <v>1316</v>
      </c>
      <c r="AC213" s="533"/>
    </row>
    <row r="214" spans="1:29" ht="77.25" customHeight="1" thickBot="1" x14ac:dyDescent="0.3">
      <c r="A214" s="546" t="s">
        <v>1618</v>
      </c>
      <c r="B214" s="521" t="s">
        <v>1269</v>
      </c>
      <c r="C214" s="521">
        <v>3211024</v>
      </c>
      <c r="D214" s="557" t="s">
        <v>2080</v>
      </c>
      <c r="E214" s="521" t="s">
        <v>1293</v>
      </c>
      <c r="F214" s="518">
        <v>876</v>
      </c>
      <c r="G214" s="519" t="s">
        <v>1737</v>
      </c>
      <c r="H214" s="561">
        <v>59740426</v>
      </c>
      <c r="I214" s="518">
        <v>78415</v>
      </c>
      <c r="J214" s="518" t="s">
        <v>1271</v>
      </c>
      <c r="K214" s="581" t="s">
        <v>1887</v>
      </c>
      <c r="L214" s="561">
        <v>59740426</v>
      </c>
      <c r="M214" s="518" t="s">
        <v>1524</v>
      </c>
      <c r="N214" s="561">
        <v>59740426</v>
      </c>
      <c r="O214" s="520">
        <v>42461</v>
      </c>
      <c r="P214" s="520">
        <v>42705</v>
      </c>
      <c r="Q214" s="521" t="s">
        <v>114</v>
      </c>
      <c r="R214" s="521" t="s">
        <v>1314</v>
      </c>
      <c r="S214" s="521" t="s">
        <v>1809</v>
      </c>
      <c r="T214" s="521" t="s">
        <v>1272</v>
      </c>
      <c r="U214" s="531" t="s">
        <v>1272</v>
      </c>
      <c r="V214" s="532" t="s">
        <v>48</v>
      </c>
      <c r="W214" s="521" t="s">
        <v>1272</v>
      </c>
      <c r="X214" s="518" t="s">
        <v>1272</v>
      </c>
      <c r="Y214" s="518" t="s">
        <v>1272</v>
      </c>
      <c r="Z214" s="518" t="s">
        <v>1272</v>
      </c>
      <c r="AA214" s="518" t="s">
        <v>1525</v>
      </c>
      <c r="AB214" s="547" t="s">
        <v>376</v>
      </c>
      <c r="AC214" s="533"/>
    </row>
    <row r="215" spans="1:29" ht="77.25" customHeight="1" thickBot="1" x14ac:dyDescent="0.3">
      <c r="A215" s="546" t="s">
        <v>1619</v>
      </c>
      <c r="B215" s="521" t="s">
        <v>1269</v>
      </c>
      <c r="C215" s="521">
        <v>3211024</v>
      </c>
      <c r="D215" s="557" t="s">
        <v>2080</v>
      </c>
      <c r="E215" s="521" t="s">
        <v>1293</v>
      </c>
      <c r="F215" s="518">
        <v>876</v>
      </c>
      <c r="G215" s="519" t="s">
        <v>1737</v>
      </c>
      <c r="H215" s="561">
        <v>190423</v>
      </c>
      <c r="I215" s="518">
        <v>78415</v>
      </c>
      <c r="J215" s="518" t="s">
        <v>1271</v>
      </c>
      <c r="K215" s="581" t="s">
        <v>1820</v>
      </c>
      <c r="L215" s="561">
        <v>190423</v>
      </c>
      <c r="M215" s="518" t="s">
        <v>1524</v>
      </c>
      <c r="N215" s="561">
        <v>190423</v>
      </c>
      <c r="O215" s="520">
        <v>42401</v>
      </c>
      <c r="P215" s="520" t="s">
        <v>1842</v>
      </c>
      <c r="Q215" s="521" t="s">
        <v>120</v>
      </c>
      <c r="R215" s="521" t="s">
        <v>1314</v>
      </c>
      <c r="S215" s="521" t="s">
        <v>1809</v>
      </c>
      <c r="T215" s="521" t="s">
        <v>1272</v>
      </c>
      <c r="U215" s="531" t="s">
        <v>1272</v>
      </c>
      <c r="V215" s="532" t="s">
        <v>48</v>
      </c>
      <c r="W215" s="521" t="s">
        <v>80</v>
      </c>
      <c r="X215" s="518">
        <v>1217000287</v>
      </c>
      <c r="Y215" s="518" t="s">
        <v>1821</v>
      </c>
      <c r="Z215" s="561">
        <v>190423</v>
      </c>
      <c r="AA215" s="518" t="s">
        <v>1525</v>
      </c>
      <c r="AB215" s="519" t="s">
        <v>1316</v>
      </c>
      <c r="AC215" s="533"/>
    </row>
    <row r="216" spans="1:29" ht="77.25" customHeight="1" thickBot="1" x14ac:dyDescent="0.3">
      <c r="A216" s="546" t="s">
        <v>1620</v>
      </c>
      <c r="B216" s="521" t="s">
        <v>1269</v>
      </c>
      <c r="C216" s="521">
        <v>3211024</v>
      </c>
      <c r="D216" s="557" t="s">
        <v>2080</v>
      </c>
      <c r="E216" s="521" t="s">
        <v>1293</v>
      </c>
      <c r="F216" s="518">
        <v>876</v>
      </c>
      <c r="G216" s="519" t="s">
        <v>1737</v>
      </c>
      <c r="H216" s="561">
        <v>147760.4</v>
      </c>
      <c r="I216" s="518">
        <v>78415</v>
      </c>
      <c r="J216" s="518" t="s">
        <v>1271</v>
      </c>
      <c r="K216" s="581" t="s">
        <v>1822</v>
      </c>
      <c r="L216" s="561">
        <v>147760.4</v>
      </c>
      <c r="M216" s="518" t="s">
        <v>1524</v>
      </c>
      <c r="N216" s="561">
        <v>147760.4</v>
      </c>
      <c r="O216" s="520">
        <v>42430</v>
      </c>
      <c r="P216" s="520">
        <v>42522</v>
      </c>
      <c r="Q216" s="521" t="s">
        <v>120</v>
      </c>
      <c r="R216" s="521" t="s">
        <v>1314</v>
      </c>
      <c r="S216" s="521" t="s">
        <v>1809</v>
      </c>
      <c r="T216" s="521" t="s">
        <v>1272</v>
      </c>
      <c r="U216" s="531" t="s">
        <v>1272</v>
      </c>
      <c r="V216" s="532" t="s">
        <v>48</v>
      </c>
      <c r="W216" s="521" t="s">
        <v>80</v>
      </c>
      <c r="X216" s="518">
        <v>1657032272</v>
      </c>
      <c r="Y216" s="518" t="s">
        <v>1823</v>
      </c>
      <c r="Z216" s="561">
        <v>147760.4</v>
      </c>
      <c r="AA216" s="518" t="s">
        <v>1525</v>
      </c>
      <c r="AB216" s="519" t="s">
        <v>1316</v>
      </c>
      <c r="AC216" s="533"/>
    </row>
    <row r="217" spans="1:29" ht="77.25" customHeight="1" thickBot="1" x14ac:dyDescent="0.3">
      <c r="A217" s="546" t="s">
        <v>1621</v>
      </c>
      <c r="B217" s="521" t="s">
        <v>1269</v>
      </c>
      <c r="C217" s="521">
        <v>3211024</v>
      </c>
      <c r="D217" s="557" t="s">
        <v>2081</v>
      </c>
      <c r="E217" s="521" t="s">
        <v>1293</v>
      </c>
      <c r="F217" s="518">
        <v>876</v>
      </c>
      <c r="G217" s="519" t="s">
        <v>1737</v>
      </c>
      <c r="H217" s="561">
        <v>238693.26</v>
      </c>
      <c r="I217" s="518">
        <v>78415</v>
      </c>
      <c r="J217" s="518" t="s">
        <v>1271</v>
      </c>
      <c r="K217" s="581" t="s">
        <v>1824</v>
      </c>
      <c r="L217" s="561">
        <v>238693.26</v>
      </c>
      <c r="M217" s="518" t="s">
        <v>1524</v>
      </c>
      <c r="N217" s="561">
        <v>238693.26</v>
      </c>
      <c r="O217" s="520">
        <v>42430</v>
      </c>
      <c r="P217" s="520">
        <v>42522</v>
      </c>
      <c r="Q217" s="521" t="s">
        <v>120</v>
      </c>
      <c r="R217" s="521" t="s">
        <v>1314</v>
      </c>
      <c r="S217" s="521" t="s">
        <v>1809</v>
      </c>
      <c r="T217" s="521" t="s">
        <v>1272</v>
      </c>
      <c r="U217" s="531" t="s">
        <v>1272</v>
      </c>
      <c r="V217" s="532" t="s">
        <v>48</v>
      </c>
      <c r="W217" s="521" t="s">
        <v>80</v>
      </c>
      <c r="X217" s="518">
        <v>1657032272</v>
      </c>
      <c r="Y217" s="518" t="s">
        <v>1823</v>
      </c>
      <c r="Z217" s="561">
        <v>238693.26</v>
      </c>
      <c r="AA217" s="518" t="s">
        <v>1525</v>
      </c>
      <c r="AB217" s="519" t="s">
        <v>1316</v>
      </c>
      <c r="AC217" s="533"/>
    </row>
    <row r="218" spans="1:29" ht="77.25" customHeight="1" thickBot="1" x14ac:dyDescent="0.3">
      <c r="A218" s="546" t="s">
        <v>1622</v>
      </c>
      <c r="B218" s="521" t="s">
        <v>1269</v>
      </c>
      <c r="C218" s="521">
        <v>3211024</v>
      </c>
      <c r="D218" s="557" t="s">
        <v>2080</v>
      </c>
      <c r="E218" s="521" t="s">
        <v>1293</v>
      </c>
      <c r="F218" s="518">
        <v>876</v>
      </c>
      <c r="G218" s="519" t="s">
        <v>1737</v>
      </c>
      <c r="H218" s="561">
        <v>3140236.06</v>
      </c>
      <c r="I218" s="518">
        <v>78415</v>
      </c>
      <c r="J218" s="518" t="s">
        <v>1271</v>
      </c>
      <c r="K218" s="581" t="s">
        <v>1827</v>
      </c>
      <c r="L218" s="561">
        <v>3140236.06</v>
      </c>
      <c r="M218" s="518" t="s">
        <v>1524</v>
      </c>
      <c r="N218" s="561">
        <v>3140236.06</v>
      </c>
      <c r="O218" s="520">
        <v>42430</v>
      </c>
      <c r="P218" s="520">
        <v>42705</v>
      </c>
      <c r="Q218" s="521" t="s">
        <v>120</v>
      </c>
      <c r="R218" s="521" t="s">
        <v>1314</v>
      </c>
      <c r="S218" s="521" t="s">
        <v>1809</v>
      </c>
      <c r="T218" s="521" t="s">
        <v>1272</v>
      </c>
      <c r="U218" s="531" t="s">
        <v>1272</v>
      </c>
      <c r="V218" s="532" t="s">
        <v>48</v>
      </c>
      <c r="W218" s="521" t="s">
        <v>81</v>
      </c>
      <c r="X218" s="518">
        <v>7810245940</v>
      </c>
      <c r="Y218" s="518" t="s">
        <v>1828</v>
      </c>
      <c r="Z218" s="561">
        <v>3140236.06</v>
      </c>
      <c r="AA218" s="518" t="s">
        <v>1525</v>
      </c>
      <c r="AB218" s="519" t="s">
        <v>1316</v>
      </c>
      <c r="AC218" s="533"/>
    </row>
    <row r="219" spans="1:29" ht="77.25" customHeight="1" thickBot="1" x14ac:dyDescent="0.3">
      <c r="A219" s="546" t="s">
        <v>1623</v>
      </c>
      <c r="B219" s="521" t="s">
        <v>1269</v>
      </c>
      <c r="C219" s="521">
        <v>3211024</v>
      </c>
      <c r="D219" s="557" t="s">
        <v>2081</v>
      </c>
      <c r="E219" s="521" t="s">
        <v>1293</v>
      </c>
      <c r="F219" s="518">
        <v>876</v>
      </c>
      <c r="G219" s="519" t="s">
        <v>1737</v>
      </c>
      <c r="H219" s="561">
        <v>351932</v>
      </c>
      <c r="I219" s="518">
        <v>78415</v>
      </c>
      <c r="J219" s="518" t="s">
        <v>1271</v>
      </c>
      <c r="K219" s="581" t="s">
        <v>1833</v>
      </c>
      <c r="L219" s="561">
        <v>351932</v>
      </c>
      <c r="M219" s="518" t="s">
        <v>1524</v>
      </c>
      <c r="N219" s="561">
        <v>351932</v>
      </c>
      <c r="O219" s="520">
        <v>42430</v>
      </c>
      <c r="P219" s="520" t="s">
        <v>1834</v>
      </c>
      <c r="Q219" s="521" t="s">
        <v>120</v>
      </c>
      <c r="R219" s="521" t="s">
        <v>1314</v>
      </c>
      <c r="S219" s="521" t="s">
        <v>1809</v>
      </c>
      <c r="T219" s="521" t="s">
        <v>1272</v>
      </c>
      <c r="U219" s="531" t="s">
        <v>1272</v>
      </c>
      <c r="V219" s="532" t="s">
        <v>48</v>
      </c>
      <c r="W219" s="521" t="s">
        <v>80</v>
      </c>
      <c r="X219" s="518">
        <v>7802064795</v>
      </c>
      <c r="Y219" s="518" t="s">
        <v>1835</v>
      </c>
      <c r="Z219" s="561">
        <v>351932</v>
      </c>
      <c r="AA219" s="518" t="s">
        <v>1525</v>
      </c>
      <c r="AB219" s="519" t="s">
        <v>1316</v>
      </c>
      <c r="AC219" s="533"/>
    </row>
    <row r="220" spans="1:29" ht="77.25" customHeight="1" thickBot="1" x14ac:dyDescent="0.3">
      <c r="A220" s="546" t="s">
        <v>1624</v>
      </c>
      <c r="B220" s="521" t="s">
        <v>1269</v>
      </c>
      <c r="C220" s="521">
        <v>3211024</v>
      </c>
      <c r="D220" s="557" t="s">
        <v>2081</v>
      </c>
      <c r="E220" s="521" t="s">
        <v>1293</v>
      </c>
      <c r="F220" s="518">
        <v>876</v>
      </c>
      <c r="G220" s="519" t="s">
        <v>1737</v>
      </c>
      <c r="H220" s="561">
        <v>110820.31</v>
      </c>
      <c r="I220" s="518">
        <v>78415</v>
      </c>
      <c r="J220" s="518" t="s">
        <v>1271</v>
      </c>
      <c r="K220" s="581" t="s">
        <v>1836</v>
      </c>
      <c r="L220" s="561">
        <v>110820.31</v>
      </c>
      <c r="M220" s="518" t="s">
        <v>1524</v>
      </c>
      <c r="N220" s="561">
        <v>110820.31</v>
      </c>
      <c r="O220" s="520">
        <v>42430</v>
      </c>
      <c r="P220" s="520">
        <v>42522</v>
      </c>
      <c r="Q220" s="521" t="s">
        <v>120</v>
      </c>
      <c r="R220" s="521" t="s">
        <v>1314</v>
      </c>
      <c r="S220" s="521" t="s">
        <v>1809</v>
      </c>
      <c r="T220" s="521" t="s">
        <v>1272</v>
      </c>
      <c r="U220" s="531" t="s">
        <v>1272</v>
      </c>
      <c r="V220" s="532" t="s">
        <v>48</v>
      </c>
      <c r="W220" s="521" t="s">
        <v>80</v>
      </c>
      <c r="X220" s="518">
        <v>1657032272</v>
      </c>
      <c r="Y220" s="518" t="s">
        <v>1837</v>
      </c>
      <c r="Z220" s="561">
        <v>110820.31</v>
      </c>
      <c r="AA220" s="518" t="s">
        <v>1525</v>
      </c>
      <c r="AB220" s="519" t="s">
        <v>1316</v>
      </c>
      <c r="AC220" s="533"/>
    </row>
    <row r="221" spans="1:29" ht="77.25" customHeight="1" thickBot="1" x14ac:dyDescent="0.3">
      <c r="A221" s="546" t="s">
        <v>1625</v>
      </c>
      <c r="B221" s="521" t="s">
        <v>1269</v>
      </c>
      <c r="C221" s="521">
        <v>3212010</v>
      </c>
      <c r="D221" s="557" t="s">
        <v>2082</v>
      </c>
      <c r="E221" s="521" t="s">
        <v>1293</v>
      </c>
      <c r="F221" s="518">
        <v>876</v>
      </c>
      <c r="G221" s="519" t="s">
        <v>1737</v>
      </c>
      <c r="H221" s="561">
        <v>57660525.229999997</v>
      </c>
      <c r="I221" s="518">
        <v>78415</v>
      </c>
      <c r="J221" s="518" t="s">
        <v>1271</v>
      </c>
      <c r="K221" s="581" t="s">
        <v>1905</v>
      </c>
      <c r="L221" s="561">
        <v>57660525.229999997</v>
      </c>
      <c r="M221" s="518" t="s">
        <v>1524</v>
      </c>
      <c r="N221" s="561">
        <v>57660525.229999997</v>
      </c>
      <c r="O221" s="520">
        <v>42461</v>
      </c>
      <c r="P221" s="520">
        <v>42461</v>
      </c>
      <c r="Q221" s="521" t="s">
        <v>110</v>
      </c>
      <c r="R221" s="521" t="s">
        <v>1314</v>
      </c>
      <c r="S221" s="521" t="s">
        <v>1809</v>
      </c>
      <c r="T221" s="521" t="s">
        <v>1272</v>
      </c>
      <c r="U221" s="531" t="s">
        <v>1272</v>
      </c>
      <c r="V221" s="532" t="s">
        <v>48</v>
      </c>
      <c r="W221" s="521" t="s">
        <v>1272</v>
      </c>
      <c r="X221" s="518" t="s">
        <v>1272</v>
      </c>
      <c r="Y221" s="518" t="s">
        <v>1272</v>
      </c>
      <c r="Z221" s="518" t="s">
        <v>1272</v>
      </c>
      <c r="AA221" s="518" t="s">
        <v>1525</v>
      </c>
      <c r="AB221" s="547" t="s">
        <v>376</v>
      </c>
      <c r="AC221" s="533"/>
    </row>
    <row r="222" spans="1:29" ht="77.25" customHeight="1" thickBot="1" x14ac:dyDescent="0.3">
      <c r="A222" s="546" t="s">
        <v>1626</v>
      </c>
      <c r="B222" s="521" t="s">
        <v>1269</v>
      </c>
      <c r="C222" s="521">
        <v>3212010</v>
      </c>
      <c r="D222" s="557" t="s">
        <v>2082</v>
      </c>
      <c r="E222" s="521" t="s">
        <v>1293</v>
      </c>
      <c r="F222" s="518">
        <v>876</v>
      </c>
      <c r="G222" s="519" t="s">
        <v>1737</v>
      </c>
      <c r="H222" s="561">
        <v>381288.9</v>
      </c>
      <c r="I222" s="518">
        <v>78415</v>
      </c>
      <c r="J222" s="518" t="s">
        <v>1271</v>
      </c>
      <c r="K222" s="581" t="s">
        <v>1830</v>
      </c>
      <c r="L222" s="561">
        <v>381288.9</v>
      </c>
      <c r="M222" s="518" t="s">
        <v>1524</v>
      </c>
      <c r="N222" s="561">
        <v>381288.9</v>
      </c>
      <c r="O222" s="520">
        <v>42401</v>
      </c>
      <c r="P222" s="520">
        <v>42461</v>
      </c>
      <c r="Q222" s="521" t="s">
        <v>120</v>
      </c>
      <c r="R222" s="521" t="s">
        <v>1314</v>
      </c>
      <c r="S222" s="521" t="s">
        <v>1809</v>
      </c>
      <c r="T222" s="521" t="s">
        <v>1272</v>
      </c>
      <c r="U222" s="531" t="s">
        <v>1272</v>
      </c>
      <c r="V222" s="532" t="s">
        <v>48</v>
      </c>
      <c r="W222" s="521" t="s">
        <v>81</v>
      </c>
      <c r="X222" s="518">
        <v>366205600</v>
      </c>
      <c r="Y222" s="518" t="s">
        <v>1831</v>
      </c>
      <c r="Z222" s="561">
        <v>381288.9</v>
      </c>
      <c r="AA222" s="518" t="s">
        <v>1525</v>
      </c>
      <c r="AB222" s="519" t="s">
        <v>1316</v>
      </c>
      <c r="AC222" s="533"/>
    </row>
    <row r="223" spans="1:29" ht="77.25" customHeight="1" thickBot="1" x14ac:dyDescent="0.3">
      <c r="A223" s="546" t="s">
        <v>1911</v>
      </c>
      <c r="B223" s="521" t="s">
        <v>1269</v>
      </c>
      <c r="C223" s="521">
        <v>3212010</v>
      </c>
      <c r="D223" s="557" t="s">
        <v>2082</v>
      </c>
      <c r="E223" s="521" t="s">
        <v>1293</v>
      </c>
      <c r="F223" s="518">
        <v>876</v>
      </c>
      <c r="G223" s="519" t="s">
        <v>1737</v>
      </c>
      <c r="H223" s="561">
        <v>1280428.6599999999</v>
      </c>
      <c r="I223" s="518">
        <v>78415</v>
      </c>
      <c r="J223" s="518" t="s">
        <v>1271</v>
      </c>
      <c r="K223" s="581" t="s">
        <v>1847</v>
      </c>
      <c r="L223" s="561">
        <v>1280428.6599999999</v>
      </c>
      <c r="M223" s="518" t="s">
        <v>1524</v>
      </c>
      <c r="N223" s="561">
        <v>1280428.6599999999</v>
      </c>
      <c r="O223" s="520">
        <v>42401</v>
      </c>
      <c r="P223" s="520">
        <v>42705</v>
      </c>
      <c r="Q223" s="521" t="s">
        <v>118</v>
      </c>
      <c r="R223" s="521" t="s">
        <v>1314</v>
      </c>
      <c r="S223" s="521" t="s">
        <v>1809</v>
      </c>
      <c r="T223" s="521" t="s">
        <v>1272</v>
      </c>
      <c r="U223" s="531" t="s">
        <v>1272</v>
      </c>
      <c r="V223" s="532" t="s">
        <v>48</v>
      </c>
      <c r="W223" s="521" t="s">
        <v>1272</v>
      </c>
      <c r="X223" s="518" t="s">
        <v>1272</v>
      </c>
      <c r="Y223" s="518" t="s">
        <v>1272</v>
      </c>
      <c r="Z223" s="518" t="s">
        <v>1272</v>
      </c>
      <c r="AA223" s="518" t="s">
        <v>1525</v>
      </c>
      <c r="AB223" s="547" t="s">
        <v>1316</v>
      </c>
      <c r="AC223" s="533" t="s">
        <v>1848</v>
      </c>
    </row>
    <row r="224" spans="1:29" ht="77.25" customHeight="1" thickBot="1" x14ac:dyDescent="0.3">
      <c r="A224" s="546" t="s">
        <v>1629</v>
      </c>
      <c r="B224" s="521" t="s">
        <v>1269</v>
      </c>
      <c r="C224" s="521">
        <v>3212010</v>
      </c>
      <c r="D224" s="557" t="s">
        <v>2082</v>
      </c>
      <c r="E224" s="521" t="s">
        <v>1293</v>
      </c>
      <c r="F224" s="518">
        <v>876</v>
      </c>
      <c r="G224" s="519" t="s">
        <v>1737</v>
      </c>
      <c r="H224" s="561">
        <v>1204156.17</v>
      </c>
      <c r="I224" s="518">
        <v>78415</v>
      </c>
      <c r="J224" s="518" t="s">
        <v>1271</v>
      </c>
      <c r="K224" s="581" t="s">
        <v>2153</v>
      </c>
      <c r="L224" s="561">
        <v>1204156.17</v>
      </c>
      <c r="M224" s="518" t="s">
        <v>1524</v>
      </c>
      <c r="N224" s="561">
        <v>1204156.17</v>
      </c>
      <c r="O224" s="520">
        <v>42401</v>
      </c>
      <c r="P224" s="520">
        <v>42705</v>
      </c>
      <c r="Q224" s="521" t="s">
        <v>120</v>
      </c>
      <c r="R224" s="521" t="s">
        <v>1314</v>
      </c>
      <c r="S224" s="521" t="s">
        <v>1809</v>
      </c>
      <c r="T224" s="521" t="s">
        <v>1272</v>
      </c>
      <c r="U224" s="531" t="s">
        <v>1272</v>
      </c>
      <c r="V224" s="532" t="s">
        <v>48</v>
      </c>
      <c r="W224" s="521" t="s">
        <v>288</v>
      </c>
      <c r="X224" s="518">
        <v>6230030280</v>
      </c>
      <c r="Y224" s="518" t="s">
        <v>2144</v>
      </c>
      <c r="Z224" s="623">
        <v>1204156.17</v>
      </c>
      <c r="AA224" s="518" t="s">
        <v>1525</v>
      </c>
      <c r="AB224" s="547" t="s">
        <v>1316</v>
      </c>
      <c r="AC224" s="533"/>
    </row>
    <row r="225" spans="1:29" ht="77.25" customHeight="1" thickBot="1" x14ac:dyDescent="0.3">
      <c r="A225" s="546" t="s">
        <v>1630</v>
      </c>
      <c r="B225" s="521" t="s">
        <v>1269</v>
      </c>
      <c r="C225" s="521">
        <v>3212010</v>
      </c>
      <c r="D225" s="557" t="s">
        <v>2083</v>
      </c>
      <c r="E225" s="521" t="s">
        <v>1293</v>
      </c>
      <c r="F225" s="518">
        <v>876</v>
      </c>
      <c r="G225" s="519" t="s">
        <v>1737</v>
      </c>
      <c r="H225" s="561">
        <v>1315698.6399999999</v>
      </c>
      <c r="I225" s="518">
        <v>78415</v>
      </c>
      <c r="J225" s="518" t="s">
        <v>1271</v>
      </c>
      <c r="K225" s="581" t="s">
        <v>1849</v>
      </c>
      <c r="L225" s="561">
        <v>1315698.6399999999</v>
      </c>
      <c r="M225" s="518" t="s">
        <v>1524</v>
      </c>
      <c r="N225" s="561">
        <v>1315698.6399999999</v>
      </c>
      <c r="O225" s="520">
        <v>42401</v>
      </c>
      <c r="P225" s="520">
        <v>42705</v>
      </c>
      <c r="Q225" s="521" t="s">
        <v>118</v>
      </c>
      <c r="R225" s="521" t="s">
        <v>1314</v>
      </c>
      <c r="S225" s="521" t="s">
        <v>1809</v>
      </c>
      <c r="T225" s="521" t="s">
        <v>1272</v>
      </c>
      <c r="U225" s="531" t="s">
        <v>1272</v>
      </c>
      <c r="V225" s="532" t="s">
        <v>48</v>
      </c>
      <c r="W225" s="521" t="s">
        <v>1272</v>
      </c>
      <c r="X225" s="518" t="s">
        <v>1272</v>
      </c>
      <c r="Y225" s="518" t="s">
        <v>1272</v>
      </c>
      <c r="Z225" s="518" t="s">
        <v>1272</v>
      </c>
      <c r="AA225" s="518" t="s">
        <v>1525</v>
      </c>
      <c r="AB225" s="547" t="s">
        <v>1316</v>
      </c>
      <c r="AC225" s="533" t="s">
        <v>1850</v>
      </c>
    </row>
    <row r="226" spans="1:29" ht="77.25" customHeight="1" thickBot="1" x14ac:dyDescent="0.3">
      <c r="A226" s="546" t="s">
        <v>1631</v>
      </c>
      <c r="B226" s="521" t="s">
        <v>1269</v>
      </c>
      <c r="C226" s="521">
        <v>3212010</v>
      </c>
      <c r="D226" s="557" t="s">
        <v>2083</v>
      </c>
      <c r="E226" s="521" t="s">
        <v>1293</v>
      </c>
      <c r="F226" s="518">
        <v>876</v>
      </c>
      <c r="G226" s="519" t="s">
        <v>1737</v>
      </c>
      <c r="H226" s="561">
        <v>1246640.54</v>
      </c>
      <c r="I226" s="518">
        <v>78415</v>
      </c>
      <c r="J226" s="518" t="s">
        <v>1271</v>
      </c>
      <c r="K226" s="581" t="s">
        <v>2154</v>
      </c>
      <c r="L226" s="561">
        <v>1246640.54</v>
      </c>
      <c r="M226" s="518" t="s">
        <v>1524</v>
      </c>
      <c r="N226" s="561">
        <v>1246640.54</v>
      </c>
      <c r="O226" s="520">
        <v>42401</v>
      </c>
      <c r="P226" s="520">
        <v>42705</v>
      </c>
      <c r="Q226" s="521" t="s">
        <v>120</v>
      </c>
      <c r="R226" s="521" t="s">
        <v>1314</v>
      </c>
      <c r="S226" s="521" t="s">
        <v>1809</v>
      </c>
      <c r="T226" s="521" t="s">
        <v>1272</v>
      </c>
      <c r="U226" s="531" t="s">
        <v>1272</v>
      </c>
      <c r="V226" s="532" t="s">
        <v>48</v>
      </c>
      <c r="W226" s="521" t="s">
        <v>288</v>
      </c>
      <c r="X226" s="518">
        <v>6230030280</v>
      </c>
      <c r="Y226" s="518" t="s">
        <v>2144</v>
      </c>
      <c r="Z226" s="623">
        <v>1246640.54</v>
      </c>
      <c r="AA226" s="518" t="s">
        <v>1525</v>
      </c>
      <c r="AB226" s="547" t="s">
        <v>1316</v>
      </c>
      <c r="AC226" s="533"/>
    </row>
    <row r="227" spans="1:29" ht="77.25" customHeight="1" thickBot="1" x14ac:dyDescent="0.3">
      <c r="A227" s="546" t="s">
        <v>1748</v>
      </c>
      <c r="B227" s="521" t="s">
        <v>1269</v>
      </c>
      <c r="C227" s="521">
        <v>3212010</v>
      </c>
      <c r="D227" s="557" t="s">
        <v>2083</v>
      </c>
      <c r="E227" s="521" t="s">
        <v>1293</v>
      </c>
      <c r="F227" s="518">
        <v>876</v>
      </c>
      <c r="G227" s="519" t="s">
        <v>1737</v>
      </c>
      <c r="H227" s="561">
        <v>1517176.45</v>
      </c>
      <c r="I227" s="518">
        <v>78415</v>
      </c>
      <c r="J227" s="518" t="s">
        <v>1271</v>
      </c>
      <c r="K227" s="581" t="s">
        <v>1855</v>
      </c>
      <c r="L227" s="561">
        <v>1517176.45</v>
      </c>
      <c r="M227" s="518" t="s">
        <v>1524</v>
      </c>
      <c r="N227" s="561">
        <v>1517176.45</v>
      </c>
      <c r="O227" s="520">
        <v>42430</v>
      </c>
      <c r="P227" s="520">
        <v>42705</v>
      </c>
      <c r="Q227" s="521" t="s">
        <v>118</v>
      </c>
      <c r="R227" s="521" t="s">
        <v>1314</v>
      </c>
      <c r="S227" s="521" t="s">
        <v>1809</v>
      </c>
      <c r="T227" s="521" t="s">
        <v>1272</v>
      </c>
      <c r="U227" s="531" t="s">
        <v>1272</v>
      </c>
      <c r="V227" s="532" t="s">
        <v>48</v>
      </c>
      <c r="W227" s="521" t="s">
        <v>1272</v>
      </c>
      <c r="X227" s="518" t="s">
        <v>1272</v>
      </c>
      <c r="Y227" s="518" t="s">
        <v>1272</v>
      </c>
      <c r="Z227" s="518" t="s">
        <v>1272</v>
      </c>
      <c r="AA227" s="518" t="s">
        <v>1525</v>
      </c>
      <c r="AB227" s="547" t="s">
        <v>1316</v>
      </c>
      <c r="AC227" s="533" t="s">
        <v>1856</v>
      </c>
    </row>
    <row r="228" spans="1:29" ht="77.25" customHeight="1" thickBot="1" x14ac:dyDescent="0.3">
      <c r="A228" s="546" t="s">
        <v>1749</v>
      </c>
      <c r="B228" s="521" t="s">
        <v>1269</v>
      </c>
      <c r="C228" s="521">
        <v>3212010</v>
      </c>
      <c r="D228" s="557" t="s">
        <v>2082</v>
      </c>
      <c r="E228" s="521" t="s">
        <v>1293</v>
      </c>
      <c r="F228" s="518">
        <v>876</v>
      </c>
      <c r="G228" s="519" t="s">
        <v>1737</v>
      </c>
      <c r="H228" s="561">
        <v>4781385.8099999996</v>
      </c>
      <c r="I228" s="518">
        <v>78415</v>
      </c>
      <c r="J228" s="518" t="s">
        <v>1271</v>
      </c>
      <c r="K228" s="581" t="s">
        <v>1891</v>
      </c>
      <c r="L228" s="561">
        <v>4781385.8099999996</v>
      </c>
      <c r="M228" s="518" t="s">
        <v>1524</v>
      </c>
      <c r="N228" s="561">
        <v>4781385.8099999996</v>
      </c>
      <c r="O228" s="520">
        <v>42430</v>
      </c>
      <c r="P228" s="520">
        <v>42705</v>
      </c>
      <c r="Q228" s="521" t="s">
        <v>118</v>
      </c>
      <c r="R228" s="521" t="s">
        <v>1314</v>
      </c>
      <c r="S228" s="521" t="s">
        <v>1809</v>
      </c>
      <c r="T228" s="521" t="s">
        <v>1272</v>
      </c>
      <c r="U228" s="531" t="s">
        <v>1272</v>
      </c>
      <c r="V228" s="532" t="s">
        <v>48</v>
      </c>
      <c r="W228" s="521" t="s">
        <v>1272</v>
      </c>
      <c r="X228" s="518" t="s">
        <v>1272</v>
      </c>
      <c r="Y228" s="518" t="s">
        <v>1272</v>
      </c>
      <c r="Z228" s="518" t="s">
        <v>1272</v>
      </c>
      <c r="AA228" s="518" t="s">
        <v>1525</v>
      </c>
      <c r="AB228" s="547" t="s">
        <v>1316</v>
      </c>
      <c r="AC228" s="533" t="s">
        <v>1897</v>
      </c>
    </row>
    <row r="229" spans="1:29" ht="77.25" customHeight="1" thickBot="1" x14ac:dyDescent="0.3">
      <c r="A229" s="546" t="s">
        <v>1750</v>
      </c>
      <c r="B229" s="521" t="s">
        <v>1269</v>
      </c>
      <c r="C229" s="521">
        <v>3212010</v>
      </c>
      <c r="D229" s="557" t="s">
        <v>2082</v>
      </c>
      <c r="E229" s="521" t="s">
        <v>1293</v>
      </c>
      <c r="F229" s="518">
        <v>876</v>
      </c>
      <c r="G229" s="519" t="s">
        <v>1737</v>
      </c>
      <c r="H229" s="561">
        <v>4824606.67</v>
      </c>
      <c r="I229" s="518">
        <v>78415</v>
      </c>
      <c r="J229" s="518" t="s">
        <v>1271</v>
      </c>
      <c r="K229" s="581" t="s">
        <v>1892</v>
      </c>
      <c r="L229" s="561">
        <v>4824606.67</v>
      </c>
      <c r="M229" s="518" t="s">
        <v>1524</v>
      </c>
      <c r="N229" s="561">
        <v>4824606.67</v>
      </c>
      <c r="O229" s="520">
        <v>42430</v>
      </c>
      <c r="P229" s="520">
        <v>42705</v>
      </c>
      <c r="Q229" s="521" t="s">
        <v>118</v>
      </c>
      <c r="R229" s="521" t="s">
        <v>1314</v>
      </c>
      <c r="S229" s="521" t="s">
        <v>1809</v>
      </c>
      <c r="T229" s="521" t="s">
        <v>1272</v>
      </c>
      <c r="U229" s="531" t="s">
        <v>1272</v>
      </c>
      <c r="V229" s="532" t="s">
        <v>48</v>
      </c>
      <c r="W229" s="521" t="s">
        <v>1272</v>
      </c>
      <c r="X229" s="518" t="s">
        <v>1272</v>
      </c>
      <c r="Y229" s="518" t="s">
        <v>1272</v>
      </c>
      <c r="Z229" s="518" t="s">
        <v>1272</v>
      </c>
      <c r="AA229" s="518" t="s">
        <v>1525</v>
      </c>
      <c r="AB229" s="547" t="s">
        <v>1316</v>
      </c>
      <c r="AC229" s="533" t="s">
        <v>1898</v>
      </c>
    </row>
    <row r="230" spans="1:29" ht="77.25" customHeight="1" thickBot="1" x14ac:dyDescent="0.3">
      <c r="A230" s="546" t="s">
        <v>1751</v>
      </c>
      <c r="B230" s="521" t="s">
        <v>1269</v>
      </c>
      <c r="C230" s="521">
        <v>3212010</v>
      </c>
      <c r="D230" s="557" t="s">
        <v>2082</v>
      </c>
      <c r="E230" s="521" t="s">
        <v>1293</v>
      </c>
      <c r="F230" s="518">
        <v>876</v>
      </c>
      <c r="G230" s="519" t="s">
        <v>1737</v>
      </c>
      <c r="H230" s="561">
        <v>4637247.32</v>
      </c>
      <c r="I230" s="518">
        <v>78415</v>
      </c>
      <c r="J230" s="518" t="s">
        <v>1271</v>
      </c>
      <c r="K230" s="581" t="s">
        <v>1893</v>
      </c>
      <c r="L230" s="561">
        <v>4637247.32</v>
      </c>
      <c r="M230" s="518" t="s">
        <v>1524</v>
      </c>
      <c r="N230" s="561">
        <v>4637247.32</v>
      </c>
      <c r="O230" s="520">
        <v>42430</v>
      </c>
      <c r="P230" s="520">
        <v>42705</v>
      </c>
      <c r="Q230" s="521" t="s">
        <v>118</v>
      </c>
      <c r="R230" s="521" t="s">
        <v>1314</v>
      </c>
      <c r="S230" s="521" t="s">
        <v>1809</v>
      </c>
      <c r="T230" s="521" t="s">
        <v>1272</v>
      </c>
      <c r="U230" s="531" t="s">
        <v>1272</v>
      </c>
      <c r="V230" s="532" t="s">
        <v>48</v>
      </c>
      <c r="W230" s="521" t="s">
        <v>1272</v>
      </c>
      <c r="X230" s="518" t="s">
        <v>1272</v>
      </c>
      <c r="Y230" s="518" t="s">
        <v>1272</v>
      </c>
      <c r="Z230" s="518" t="s">
        <v>1272</v>
      </c>
      <c r="AA230" s="518" t="s">
        <v>1525</v>
      </c>
      <c r="AB230" s="547" t="s">
        <v>1316</v>
      </c>
      <c r="AC230" s="533" t="s">
        <v>1902</v>
      </c>
    </row>
    <row r="231" spans="1:29" ht="77.25" customHeight="1" thickBot="1" x14ac:dyDescent="0.3">
      <c r="A231" s="546" t="s">
        <v>1770</v>
      </c>
      <c r="B231" s="521" t="s">
        <v>1269</v>
      </c>
      <c r="C231" s="521">
        <v>3212010</v>
      </c>
      <c r="D231" s="557" t="s">
        <v>2082</v>
      </c>
      <c r="E231" s="521" t="s">
        <v>1293</v>
      </c>
      <c r="F231" s="518">
        <v>876</v>
      </c>
      <c r="G231" s="519" t="s">
        <v>1737</v>
      </c>
      <c r="H231" s="561">
        <v>4683087.63</v>
      </c>
      <c r="I231" s="518">
        <v>78415</v>
      </c>
      <c r="J231" s="518" t="s">
        <v>1271</v>
      </c>
      <c r="K231" s="581" t="s">
        <v>1894</v>
      </c>
      <c r="L231" s="561">
        <v>4683087.63</v>
      </c>
      <c r="M231" s="518" t="s">
        <v>1524</v>
      </c>
      <c r="N231" s="561">
        <v>4683087.63</v>
      </c>
      <c r="O231" s="520">
        <v>42430</v>
      </c>
      <c r="P231" s="520">
        <v>42705</v>
      </c>
      <c r="Q231" s="521" t="s">
        <v>118</v>
      </c>
      <c r="R231" s="521" t="s">
        <v>1314</v>
      </c>
      <c r="S231" s="521" t="s">
        <v>1809</v>
      </c>
      <c r="T231" s="521" t="s">
        <v>1272</v>
      </c>
      <c r="U231" s="531" t="s">
        <v>1272</v>
      </c>
      <c r="V231" s="532" t="s">
        <v>48</v>
      </c>
      <c r="W231" s="521" t="s">
        <v>1272</v>
      </c>
      <c r="X231" s="518" t="s">
        <v>1272</v>
      </c>
      <c r="Y231" s="518" t="s">
        <v>1272</v>
      </c>
      <c r="Z231" s="518" t="s">
        <v>1272</v>
      </c>
      <c r="AA231" s="518" t="s">
        <v>1525</v>
      </c>
      <c r="AB231" s="547" t="s">
        <v>1316</v>
      </c>
      <c r="AC231" s="533" t="s">
        <v>1899</v>
      </c>
    </row>
    <row r="232" spans="1:29" ht="77.25" customHeight="1" thickBot="1" x14ac:dyDescent="0.3">
      <c r="A232" s="546" t="s">
        <v>1771</v>
      </c>
      <c r="B232" s="521" t="s">
        <v>1269</v>
      </c>
      <c r="C232" s="521">
        <v>3212010</v>
      </c>
      <c r="D232" s="557" t="s">
        <v>2083</v>
      </c>
      <c r="E232" s="521" t="s">
        <v>1293</v>
      </c>
      <c r="F232" s="518">
        <v>876</v>
      </c>
      <c r="G232" s="519" t="s">
        <v>1737</v>
      </c>
      <c r="H232" s="561">
        <v>4622082.1100000003</v>
      </c>
      <c r="I232" s="518">
        <v>78415</v>
      </c>
      <c r="J232" s="518" t="s">
        <v>1271</v>
      </c>
      <c r="K232" s="581" t="s">
        <v>1895</v>
      </c>
      <c r="L232" s="561">
        <v>4622082.1100000003</v>
      </c>
      <c r="M232" s="518" t="s">
        <v>1524</v>
      </c>
      <c r="N232" s="561">
        <v>4622082.1100000003</v>
      </c>
      <c r="O232" s="520">
        <v>42430</v>
      </c>
      <c r="P232" s="520">
        <v>42705</v>
      </c>
      <c r="Q232" s="521" t="s">
        <v>118</v>
      </c>
      <c r="R232" s="521" t="s">
        <v>1314</v>
      </c>
      <c r="S232" s="521" t="s">
        <v>1809</v>
      </c>
      <c r="T232" s="521" t="s">
        <v>1272</v>
      </c>
      <c r="U232" s="531" t="s">
        <v>1272</v>
      </c>
      <c r="V232" s="532" t="s">
        <v>48</v>
      </c>
      <c r="W232" s="521" t="s">
        <v>1272</v>
      </c>
      <c r="X232" s="518" t="s">
        <v>1272</v>
      </c>
      <c r="Y232" s="518" t="s">
        <v>1272</v>
      </c>
      <c r="Z232" s="518" t="s">
        <v>1272</v>
      </c>
      <c r="AA232" s="518" t="s">
        <v>1525</v>
      </c>
      <c r="AB232" s="547" t="s">
        <v>1316</v>
      </c>
      <c r="AC232" s="533" t="s">
        <v>1900</v>
      </c>
    </row>
    <row r="233" spans="1:29" ht="77.25" customHeight="1" thickBot="1" x14ac:dyDescent="0.3">
      <c r="A233" s="546" t="s">
        <v>1772</v>
      </c>
      <c r="B233" s="521" t="s">
        <v>1269</v>
      </c>
      <c r="C233" s="521">
        <v>3212010</v>
      </c>
      <c r="D233" s="557" t="s">
        <v>2083</v>
      </c>
      <c r="E233" s="521" t="s">
        <v>1293</v>
      </c>
      <c r="F233" s="518">
        <v>876</v>
      </c>
      <c r="G233" s="519" t="s">
        <v>1737</v>
      </c>
      <c r="H233" s="561">
        <v>2723121.33</v>
      </c>
      <c r="I233" s="518">
        <v>78415</v>
      </c>
      <c r="J233" s="518" t="s">
        <v>1271</v>
      </c>
      <c r="K233" s="581" t="s">
        <v>1896</v>
      </c>
      <c r="L233" s="561">
        <v>2723121.33</v>
      </c>
      <c r="M233" s="518" t="s">
        <v>1524</v>
      </c>
      <c r="N233" s="561">
        <v>2723121.33</v>
      </c>
      <c r="O233" s="520">
        <v>42430</v>
      </c>
      <c r="P233" s="520">
        <v>42705</v>
      </c>
      <c r="Q233" s="521" t="s">
        <v>118</v>
      </c>
      <c r="R233" s="521" t="s">
        <v>1314</v>
      </c>
      <c r="S233" s="521" t="s">
        <v>1809</v>
      </c>
      <c r="T233" s="521" t="s">
        <v>1272</v>
      </c>
      <c r="U233" s="531" t="s">
        <v>1272</v>
      </c>
      <c r="V233" s="532" t="s">
        <v>48</v>
      </c>
      <c r="W233" s="521" t="s">
        <v>1272</v>
      </c>
      <c r="X233" s="518" t="s">
        <v>1272</v>
      </c>
      <c r="Y233" s="518" t="s">
        <v>1272</v>
      </c>
      <c r="Z233" s="518" t="s">
        <v>1272</v>
      </c>
      <c r="AA233" s="518" t="s">
        <v>1525</v>
      </c>
      <c r="AB233" s="547" t="s">
        <v>1316</v>
      </c>
      <c r="AC233" s="533" t="s">
        <v>1901</v>
      </c>
    </row>
    <row r="234" spans="1:29" ht="77.25" customHeight="1" thickBot="1" x14ac:dyDescent="0.3">
      <c r="A234" s="546" t="s">
        <v>1799</v>
      </c>
      <c r="B234" s="521" t="s">
        <v>1269</v>
      </c>
      <c r="C234" s="521">
        <v>3212010</v>
      </c>
      <c r="D234" s="557" t="s">
        <v>2082</v>
      </c>
      <c r="E234" s="521" t="s">
        <v>1293</v>
      </c>
      <c r="F234" s="518">
        <v>876</v>
      </c>
      <c r="G234" s="519" t="s">
        <v>1737</v>
      </c>
      <c r="H234" s="561">
        <v>1000449.77</v>
      </c>
      <c r="I234" s="518">
        <v>78415</v>
      </c>
      <c r="J234" s="518" t="s">
        <v>1271</v>
      </c>
      <c r="K234" s="581" t="s">
        <v>1903</v>
      </c>
      <c r="L234" s="561">
        <v>1000449.77</v>
      </c>
      <c r="M234" s="518" t="s">
        <v>1524</v>
      </c>
      <c r="N234" s="561">
        <v>1000449.77</v>
      </c>
      <c r="O234" s="520">
        <v>42430</v>
      </c>
      <c r="P234" s="520">
        <v>42705</v>
      </c>
      <c r="Q234" s="521" t="s">
        <v>118</v>
      </c>
      <c r="R234" s="521" t="s">
        <v>1314</v>
      </c>
      <c r="S234" s="521" t="s">
        <v>1809</v>
      </c>
      <c r="T234" s="521" t="s">
        <v>1272</v>
      </c>
      <c r="U234" s="531" t="s">
        <v>1272</v>
      </c>
      <c r="V234" s="532" t="s">
        <v>48</v>
      </c>
      <c r="W234" s="521" t="s">
        <v>1272</v>
      </c>
      <c r="X234" s="518" t="s">
        <v>1272</v>
      </c>
      <c r="Y234" s="518" t="s">
        <v>1272</v>
      </c>
      <c r="Z234" s="518" t="s">
        <v>1272</v>
      </c>
      <c r="AA234" s="518" t="s">
        <v>1525</v>
      </c>
      <c r="AB234" s="547" t="s">
        <v>1316</v>
      </c>
      <c r="AC234" s="533" t="s">
        <v>1904</v>
      </c>
    </row>
    <row r="235" spans="1:29" ht="77.25" customHeight="1" thickBot="1" x14ac:dyDescent="0.3">
      <c r="A235" s="546" t="s">
        <v>1838</v>
      </c>
      <c r="B235" s="521" t="s">
        <v>1269</v>
      </c>
      <c r="C235" s="521">
        <v>3212010</v>
      </c>
      <c r="D235" s="557" t="s">
        <v>2082</v>
      </c>
      <c r="E235" s="521" t="s">
        <v>1293</v>
      </c>
      <c r="F235" s="518">
        <v>876</v>
      </c>
      <c r="G235" s="519" t="s">
        <v>1737</v>
      </c>
      <c r="H235" s="561">
        <v>4773642.5134799993</v>
      </c>
      <c r="I235" s="518">
        <v>78415</v>
      </c>
      <c r="J235" s="518" t="s">
        <v>1271</v>
      </c>
      <c r="K235" s="581" t="s">
        <v>2169</v>
      </c>
      <c r="L235" s="561">
        <v>4773642.5134799993</v>
      </c>
      <c r="M235" s="518" t="s">
        <v>1524</v>
      </c>
      <c r="N235" s="561">
        <v>4773642.5134799993</v>
      </c>
      <c r="O235" s="520">
        <v>42401</v>
      </c>
      <c r="P235" s="520">
        <v>42705</v>
      </c>
      <c r="Q235" s="521" t="s">
        <v>118</v>
      </c>
      <c r="R235" s="521" t="s">
        <v>1314</v>
      </c>
      <c r="S235" s="521" t="s">
        <v>1809</v>
      </c>
      <c r="T235" s="521" t="s">
        <v>1272</v>
      </c>
      <c r="U235" s="531" t="s">
        <v>1272</v>
      </c>
      <c r="V235" s="532" t="s">
        <v>48</v>
      </c>
      <c r="W235" s="521" t="s">
        <v>1272</v>
      </c>
      <c r="X235" s="518" t="s">
        <v>1272</v>
      </c>
      <c r="Y235" s="518" t="s">
        <v>1272</v>
      </c>
      <c r="Z235" s="518" t="s">
        <v>1272</v>
      </c>
      <c r="AA235" s="518" t="s">
        <v>1525</v>
      </c>
      <c r="AB235" s="547" t="s">
        <v>1316</v>
      </c>
      <c r="AC235" s="533"/>
    </row>
    <row r="236" spans="1:29" ht="77.25" customHeight="1" thickBot="1" x14ac:dyDescent="0.3">
      <c r="A236" s="546" t="s">
        <v>1861</v>
      </c>
      <c r="B236" s="521" t="s">
        <v>1269</v>
      </c>
      <c r="C236" s="521">
        <v>3219030</v>
      </c>
      <c r="D236" s="557" t="s">
        <v>2084</v>
      </c>
      <c r="E236" s="521" t="s">
        <v>1293</v>
      </c>
      <c r="F236" s="518">
        <v>876</v>
      </c>
      <c r="G236" s="519" t="s">
        <v>1737</v>
      </c>
      <c r="H236" s="561">
        <v>4911493</v>
      </c>
      <c r="I236" s="518">
        <v>78415</v>
      </c>
      <c r="J236" s="518" t="s">
        <v>1271</v>
      </c>
      <c r="K236" s="581" t="s">
        <v>1889</v>
      </c>
      <c r="L236" s="561">
        <v>4911493</v>
      </c>
      <c r="M236" s="518" t="s">
        <v>1524</v>
      </c>
      <c r="N236" s="561">
        <v>4911493</v>
      </c>
      <c r="O236" s="520">
        <v>42461</v>
      </c>
      <c r="P236" s="520">
        <v>42705</v>
      </c>
      <c r="Q236" s="521" t="s">
        <v>118</v>
      </c>
      <c r="R236" s="521" t="s">
        <v>1314</v>
      </c>
      <c r="S236" s="521" t="s">
        <v>1809</v>
      </c>
      <c r="T236" s="521" t="s">
        <v>1272</v>
      </c>
      <c r="U236" s="531" t="s">
        <v>1272</v>
      </c>
      <c r="V236" s="532" t="s">
        <v>48</v>
      </c>
      <c r="W236" s="521" t="s">
        <v>1272</v>
      </c>
      <c r="X236" s="518" t="s">
        <v>1272</v>
      </c>
      <c r="Y236" s="518" t="s">
        <v>1272</v>
      </c>
      <c r="Z236" s="518" t="s">
        <v>1272</v>
      </c>
      <c r="AA236" s="518" t="s">
        <v>1525</v>
      </c>
      <c r="AB236" s="519" t="s">
        <v>1316</v>
      </c>
      <c r="AC236" s="533"/>
    </row>
    <row r="237" spans="1:29" ht="77.25" customHeight="1" thickBot="1" x14ac:dyDescent="0.3">
      <c r="A237" s="546" t="s">
        <v>1862</v>
      </c>
      <c r="B237" s="521" t="s">
        <v>1269</v>
      </c>
      <c r="C237" s="521">
        <v>3219030</v>
      </c>
      <c r="D237" s="557" t="s">
        <v>2084</v>
      </c>
      <c r="E237" s="521" t="s">
        <v>1293</v>
      </c>
      <c r="F237" s="518">
        <v>876</v>
      </c>
      <c r="G237" s="519" t="s">
        <v>1737</v>
      </c>
      <c r="H237" s="561">
        <v>155370.6</v>
      </c>
      <c r="I237" s="518">
        <v>78415</v>
      </c>
      <c r="J237" s="518" t="s">
        <v>1271</v>
      </c>
      <c r="K237" s="581" t="s">
        <v>1818</v>
      </c>
      <c r="L237" s="561">
        <v>155370.6</v>
      </c>
      <c r="M237" s="518" t="s">
        <v>1524</v>
      </c>
      <c r="N237" s="561">
        <v>155370.6</v>
      </c>
      <c r="O237" s="520">
        <v>42401</v>
      </c>
      <c r="P237" s="520">
        <v>42705</v>
      </c>
      <c r="Q237" s="521" t="s">
        <v>120</v>
      </c>
      <c r="R237" s="521" t="s">
        <v>1314</v>
      </c>
      <c r="S237" s="521" t="s">
        <v>1809</v>
      </c>
      <c r="T237" s="521" t="s">
        <v>1272</v>
      </c>
      <c r="U237" s="531" t="s">
        <v>1272</v>
      </c>
      <c r="V237" s="532" t="s">
        <v>48</v>
      </c>
      <c r="W237" s="521" t="s">
        <v>81</v>
      </c>
      <c r="X237" s="518">
        <v>3435000717</v>
      </c>
      <c r="Y237" s="518" t="s">
        <v>1819</v>
      </c>
      <c r="Z237" s="561">
        <v>155370.6</v>
      </c>
      <c r="AA237" s="518" t="s">
        <v>1525</v>
      </c>
      <c r="AB237" s="519" t="s">
        <v>1316</v>
      </c>
      <c r="AC237" s="533"/>
    </row>
    <row r="238" spans="1:29" ht="90" customHeight="1" thickBot="1" x14ac:dyDescent="0.3">
      <c r="A238" s="546" t="s">
        <v>1863</v>
      </c>
      <c r="B238" s="521" t="s">
        <v>1269</v>
      </c>
      <c r="C238" s="521">
        <v>3219090</v>
      </c>
      <c r="D238" s="557" t="s">
        <v>2085</v>
      </c>
      <c r="E238" s="521" t="s">
        <v>1293</v>
      </c>
      <c r="F238" s="518">
        <v>876</v>
      </c>
      <c r="G238" s="519" t="s">
        <v>1737</v>
      </c>
      <c r="H238" s="561">
        <v>1549730.85</v>
      </c>
      <c r="I238" s="518">
        <v>78415</v>
      </c>
      <c r="J238" s="518" t="s">
        <v>1271</v>
      </c>
      <c r="K238" s="581" t="s">
        <v>1811</v>
      </c>
      <c r="L238" s="561">
        <v>1549730.85</v>
      </c>
      <c r="M238" s="518" t="s">
        <v>1524</v>
      </c>
      <c r="N238" s="561">
        <v>1549730.85</v>
      </c>
      <c r="O238" s="520">
        <v>42370</v>
      </c>
      <c r="P238" s="520">
        <v>42705</v>
      </c>
      <c r="Q238" s="521" t="s">
        <v>120</v>
      </c>
      <c r="R238" s="521" t="s">
        <v>1314</v>
      </c>
      <c r="S238" s="521" t="s">
        <v>1809</v>
      </c>
      <c r="T238" s="521" t="s">
        <v>1272</v>
      </c>
      <c r="U238" s="531" t="s">
        <v>1272</v>
      </c>
      <c r="V238" s="532" t="s">
        <v>48</v>
      </c>
      <c r="W238" s="521" t="s">
        <v>81</v>
      </c>
      <c r="X238" s="518">
        <v>7718098980</v>
      </c>
      <c r="Y238" s="518" t="s">
        <v>1810</v>
      </c>
      <c r="Z238" s="518">
        <v>1549730.85</v>
      </c>
      <c r="AA238" s="518" t="s">
        <v>1525</v>
      </c>
      <c r="AB238" s="519" t="s">
        <v>1316</v>
      </c>
      <c r="AC238" s="533"/>
    </row>
    <row r="239" spans="1:29" ht="77.25" customHeight="1" thickBot="1" x14ac:dyDescent="0.3">
      <c r="A239" s="546" t="s">
        <v>1864</v>
      </c>
      <c r="B239" s="521">
        <v>3300000</v>
      </c>
      <c r="C239" s="521">
        <v>2913030</v>
      </c>
      <c r="D239" s="557" t="s">
        <v>2086</v>
      </c>
      <c r="E239" s="521" t="s">
        <v>1293</v>
      </c>
      <c r="F239" s="518">
        <v>876</v>
      </c>
      <c r="G239" s="519" t="s">
        <v>1737</v>
      </c>
      <c r="H239" s="561">
        <v>3970064</v>
      </c>
      <c r="I239" s="518">
        <v>78415</v>
      </c>
      <c r="J239" s="518" t="s">
        <v>1271</v>
      </c>
      <c r="K239" s="581" t="s">
        <v>1888</v>
      </c>
      <c r="L239" s="561">
        <v>3970064</v>
      </c>
      <c r="M239" s="518" t="s">
        <v>1524</v>
      </c>
      <c r="N239" s="561">
        <v>3970064</v>
      </c>
      <c r="O239" s="520">
        <v>38808</v>
      </c>
      <c r="P239" s="520">
        <v>42705</v>
      </c>
      <c r="Q239" s="521" t="s">
        <v>114</v>
      </c>
      <c r="R239" s="521" t="s">
        <v>1314</v>
      </c>
      <c r="S239" s="521" t="s">
        <v>1809</v>
      </c>
      <c r="T239" s="521" t="s">
        <v>1272</v>
      </c>
      <c r="U239" s="531" t="s">
        <v>1272</v>
      </c>
      <c r="V239" s="532" t="s">
        <v>48</v>
      </c>
      <c r="W239" s="521" t="s">
        <v>1272</v>
      </c>
      <c r="X239" s="518" t="s">
        <v>1272</v>
      </c>
      <c r="Y239" s="518" t="s">
        <v>1272</v>
      </c>
      <c r="Z239" s="518" t="s">
        <v>1272</v>
      </c>
      <c r="AA239" s="518" t="s">
        <v>1525</v>
      </c>
      <c r="AB239" s="547" t="s">
        <v>376</v>
      </c>
      <c r="AC239" s="533"/>
    </row>
    <row r="240" spans="1:29" ht="90" customHeight="1" thickBot="1" x14ac:dyDescent="0.3">
      <c r="A240" s="546" t="s">
        <v>1865</v>
      </c>
      <c r="B240" s="521" t="s">
        <v>1603</v>
      </c>
      <c r="C240" s="521">
        <v>2940000</v>
      </c>
      <c r="D240" s="557" t="s">
        <v>2087</v>
      </c>
      <c r="E240" s="521" t="s">
        <v>1322</v>
      </c>
      <c r="F240" s="518">
        <v>876</v>
      </c>
      <c r="G240" s="519" t="s">
        <v>1737</v>
      </c>
      <c r="H240" s="561">
        <v>374500</v>
      </c>
      <c r="I240" s="518">
        <v>78415</v>
      </c>
      <c r="J240" s="518" t="s">
        <v>1271</v>
      </c>
      <c r="K240" s="581" t="s">
        <v>1728</v>
      </c>
      <c r="L240" s="561">
        <v>374500</v>
      </c>
      <c r="M240" s="518" t="s">
        <v>1391</v>
      </c>
      <c r="N240" s="561">
        <v>374500</v>
      </c>
      <c r="O240" s="520">
        <v>42370</v>
      </c>
      <c r="P240" s="520">
        <v>42430</v>
      </c>
      <c r="Q240" s="521" t="s">
        <v>118</v>
      </c>
      <c r="R240" s="521" t="s">
        <v>1314</v>
      </c>
      <c r="S240" s="521" t="s">
        <v>1809</v>
      </c>
      <c r="T240" s="521" t="s">
        <v>1272</v>
      </c>
      <c r="U240" s="531" t="s">
        <v>1272</v>
      </c>
      <c r="V240" s="532" t="s">
        <v>48</v>
      </c>
      <c r="W240" s="521" t="s">
        <v>1272</v>
      </c>
      <c r="X240" s="518" t="s">
        <v>1272</v>
      </c>
      <c r="Y240" s="518" t="s">
        <v>1272</v>
      </c>
      <c r="Z240" s="518" t="s">
        <v>1272</v>
      </c>
      <c r="AA240" s="518" t="s">
        <v>1604</v>
      </c>
      <c r="AB240" s="519" t="s">
        <v>1316</v>
      </c>
      <c r="AC240" s="533"/>
    </row>
    <row r="241" spans="1:29" ht="90" customHeight="1" thickBot="1" x14ac:dyDescent="0.3">
      <c r="A241" s="546" t="s">
        <v>1866</v>
      </c>
      <c r="B241" s="521" t="s">
        <v>1603</v>
      </c>
      <c r="C241" s="521">
        <v>2940000</v>
      </c>
      <c r="D241" s="557" t="s">
        <v>2087</v>
      </c>
      <c r="E241" s="521" t="s">
        <v>1322</v>
      </c>
      <c r="F241" s="518">
        <v>876</v>
      </c>
      <c r="G241" s="519" t="s">
        <v>1737</v>
      </c>
      <c r="H241" s="561">
        <v>374500</v>
      </c>
      <c r="I241" s="518">
        <v>78415</v>
      </c>
      <c r="J241" s="518" t="s">
        <v>1271</v>
      </c>
      <c r="K241" s="581" t="s">
        <v>1728</v>
      </c>
      <c r="L241" s="561">
        <v>374500</v>
      </c>
      <c r="M241" s="518" t="s">
        <v>1391</v>
      </c>
      <c r="N241" s="561">
        <v>374500</v>
      </c>
      <c r="O241" s="520">
        <v>42461</v>
      </c>
      <c r="P241" s="520">
        <v>42522</v>
      </c>
      <c r="Q241" s="521" t="s">
        <v>118</v>
      </c>
      <c r="R241" s="521" t="s">
        <v>1314</v>
      </c>
      <c r="S241" s="521" t="s">
        <v>1809</v>
      </c>
      <c r="T241" s="521" t="s">
        <v>1272</v>
      </c>
      <c r="U241" s="531" t="s">
        <v>1272</v>
      </c>
      <c r="V241" s="532" t="s">
        <v>48</v>
      </c>
      <c r="W241" s="521" t="s">
        <v>1272</v>
      </c>
      <c r="X241" s="518" t="s">
        <v>1272</v>
      </c>
      <c r="Y241" s="518" t="s">
        <v>1272</v>
      </c>
      <c r="Z241" s="518" t="s">
        <v>1272</v>
      </c>
      <c r="AA241" s="518" t="s">
        <v>1604</v>
      </c>
      <c r="AB241" s="519" t="s">
        <v>1316</v>
      </c>
      <c r="AC241" s="533"/>
    </row>
    <row r="242" spans="1:29" ht="90" customHeight="1" thickBot="1" x14ac:dyDescent="0.3">
      <c r="A242" s="546" t="s">
        <v>1867</v>
      </c>
      <c r="B242" s="521" t="s">
        <v>1603</v>
      </c>
      <c r="C242" s="521">
        <v>2940000</v>
      </c>
      <c r="D242" s="557" t="s">
        <v>2087</v>
      </c>
      <c r="E242" s="521" t="s">
        <v>1322</v>
      </c>
      <c r="F242" s="518">
        <v>876</v>
      </c>
      <c r="G242" s="519" t="s">
        <v>1737</v>
      </c>
      <c r="H242" s="561">
        <v>374500</v>
      </c>
      <c r="I242" s="518">
        <v>78415</v>
      </c>
      <c r="J242" s="518" t="s">
        <v>1271</v>
      </c>
      <c r="K242" s="581" t="s">
        <v>1728</v>
      </c>
      <c r="L242" s="561">
        <v>374500</v>
      </c>
      <c r="M242" s="518" t="s">
        <v>1391</v>
      </c>
      <c r="N242" s="561">
        <v>374500</v>
      </c>
      <c r="O242" s="520">
        <v>42552</v>
      </c>
      <c r="P242" s="520">
        <v>42614</v>
      </c>
      <c r="Q242" s="521" t="s">
        <v>118</v>
      </c>
      <c r="R242" s="521" t="s">
        <v>1314</v>
      </c>
      <c r="S242" s="521" t="s">
        <v>1809</v>
      </c>
      <c r="T242" s="521" t="s">
        <v>1272</v>
      </c>
      <c r="U242" s="531" t="s">
        <v>1272</v>
      </c>
      <c r="V242" s="532" t="s">
        <v>48</v>
      </c>
      <c r="W242" s="521" t="s">
        <v>1272</v>
      </c>
      <c r="X242" s="518" t="s">
        <v>1272</v>
      </c>
      <c r="Y242" s="518" t="s">
        <v>1272</v>
      </c>
      <c r="Z242" s="518" t="s">
        <v>1272</v>
      </c>
      <c r="AA242" s="518" t="s">
        <v>1604</v>
      </c>
      <c r="AB242" s="519" t="s">
        <v>1316</v>
      </c>
      <c r="AC242" s="533"/>
    </row>
    <row r="243" spans="1:29" ht="90" customHeight="1" thickBot="1" x14ac:dyDescent="0.3">
      <c r="A243" s="546" t="s">
        <v>1868</v>
      </c>
      <c r="B243" s="521" t="s">
        <v>1603</v>
      </c>
      <c r="C243" s="521">
        <v>2940000</v>
      </c>
      <c r="D243" s="557" t="s">
        <v>2088</v>
      </c>
      <c r="E243" s="521" t="s">
        <v>1322</v>
      </c>
      <c r="F243" s="518">
        <v>876</v>
      </c>
      <c r="G243" s="519" t="s">
        <v>1737</v>
      </c>
      <c r="H243" s="561">
        <v>374500</v>
      </c>
      <c r="I243" s="518">
        <v>78415</v>
      </c>
      <c r="J243" s="518" t="s">
        <v>1271</v>
      </c>
      <c r="K243" s="581" t="s">
        <v>1728</v>
      </c>
      <c r="L243" s="561">
        <v>374500</v>
      </c>
      <c r="M243" s="518" t="s">
        <v>1391</v>
      </c>
      <c r="N243" s="561">
        <v>374500</v>
      </c>
      <c r="O243" s="520">
        <v>42675</v>
      </c>
      <c r="P243" s="520">
        <v>42705</v>
      </c>
      <c r="Q243" s="521" t="s">
        <v>118</v>
      </c>
      <c r="R243" s="521" t="s">
        <v>1314</v>
      </c>
      <c r="S243" s="521" t="s">
        <v>1809</v>
      </c>
      <c r="T243" s="521" t="s">
        <v>1272</v>
      </c>
      <c r="U243" s="531" t="s">
        <v>1272</v>
      </c>
      <c r="V243" s="532" t="s">
        <v>48</v>
      </c>
      <c r="W243" s="521" t="s">
        <v>1272</v>
      </c>
      <c r="X243" s="518" t="s">
        <v>1272</v>
      </c>
      <c r="Y243" s="518" t="s">
        <v>1272</v>
      </c>
      <c r="Z243" s="518" t="s">
        <v>1272</v>
      </c>
      <c r="AA243" s="518" t="s">
        <v>1604</v>
      </c>
      <c r="AB243" s="519" t="s">
        <v>1316</v>
      </c>
      <c r="AC243" s="533"/>
    </row>
    <row r="244" spans="1:29" ht="90" customHeight="1" thickBot="1" x14ac:dyDescent="0.3">
      <c r="A244" s="546" t="s">
        <v>1869</v>
      </c>
      <c r="B244" s="521" t="s">
        <v>1324</v>
      </c>
      <c r="C244" s="521">
        <v>2919100</v>
      </c>
      <c r="D244" s="557" t="s">
        <v>2090</v>
      </c>
      <c r="E244" s="521" t="s">
        <v>1322</v>
      </c>
      <c r="F244" s="518">
        <v>876</v>
      </c>
      <c r="G244" s="519" t="s">
        <v>1737</v>
      </c>
      <c r="H244" s="561">
        <v>7670000</v>
      </c>
      <c r="I244" s="518">
        <v>78415</v>
      </c>
      <c r="J244" s="518" t="s">
        <v>1271</v>
      </c>
      <c r="K244" s="581" t="s">
        <v>1729</v>
      </c>
      <c r="L244" s="561">
        <v>7670000</v>
      </c>
      <c r="M244" s="518" t="s">
        <v>1313</v>
      </c>
      <c r="N244" s="561">
        <v>7670000</v>
      </c>
      <c r="O244" s="520">
        <v>42430</v>
      </c>
      <c r="P244" s="520">
        <v>42705</v>
      </c>
      <c r="Q244" s="521" t="s">
        <v>114</v>
      </c>
      <c r="R244" s="521" t="s">
        <v>1314</v>
      </c>
      <c r="S244" s="521" t="s">
        <v>1809</v>
      </c>
      <c r="T244" s="521" t="s">
        <v>1272</v>
      </c>
      <c r="U244" s="531" t="s">
        <v>1272</v>
      </c>
      <c r="V244" s="532" t="s">
        <v>48</v>
      </c>
      <c r="W244" s="521" t="s">
        <v>1272</v>
      </c>
      <c r="X244" s="518" t="s">
        <v>1272</v>
      </c>
      <c r="Y244" s="518" t="s">
        <v>1272</v>
      </c>
      <c r="Z244" s="518" t="s">
        <v>1272</v>
      </c>
      <c r="AA244" s="518" t="s">
        <v>1604</v>
      </c>
      <c r="AB244" s="547" t="s">
        <v>376</v>
      </c>
      <c r="AC244" s="533"/>
    </row>
    <row r="245" spans="1:29" ht="90" customHeight="1" thickBot="1" x14ac:dyDescent="0.3">
      <c r="A245" s="546" t="s">
        <v>1870</v>
      </c>
      <c r="B245" s="521" t="s">
        <v>1603</v>
      </c>
      <c r="C245" s="521">
        <v>2940000</v>
      </c>
      <c r="D245" s="557" t="s">
        <v>2089</v>
      </c>
      <c r="E245" s="521" t="s">
        <v>1610</v>
      </c>
      <c r="F245" s="518">
        <v>876</v>
      </c>
      <c r="G245" s="519" t="s">
        <v>1737</v>
      </c>
      <c r="H245" s="561">
        <v>118000</v>
      </c>
      <c r="I245" s="518">
        <v>78415</v>
      </c>
      <c r="J245" s="518" t="s">
        <v>1271</v>
      </c>
      <c r="K245" s="581" t="s">
        <v>1654</v>
      </c>
      <c r="L245" s="561">
        <v>118000</v>
      </c>
      <c r="M245" s="518" t="s">
        <v>1391</v>
      </c>
      <c r="N245" s="561">
        <v>118000</v>
      </c>
      <c r="O245" s="520">
        <v>42430</v>
      </c>
      <c r="P245" s="520">
        <v>42705</v>
      </c>
      <c r="Q245" s="521" t="s">
        <v>118</v>
      </c>
      <c r="R245" s="521" t="s">
        <v>1314</v>
      </c>
      <c r="S245" s="521" t="s">
        <v>1809</v>
      </c>
      <c r="T245" s="521" t="s">
        <v>1272</v>
      </c>
      <c r="U245" s="531" t="s">
        <v>1272</v>
      </c>
      <c r="V245" s="532" t="s">
        <v>48</v>
      </c>
      <c r="W245" s="521" t="s">
        <v>1272</v>
      </c>
      <c r="X245" s="518" t="s">
        <v>1272</v>
      </c>
      <c r="Y245" s="518" t="s">
        <v>1272</v>
      </c>
      <c r="Z245" s="518" t="s">
        <v>1272</v>
      </c>
      <c r="AA245" s="518" t="s">
        <v>1604</v>
      </c>
      <c r="AB245" s="519" t="s">
        <v>1316</v>
      </c>
      <c r="AC245" s="533"/>
    </row>
    <row r="246" spans="1:29" ht="90" customHeight="1" thickBot="1" x14ac:dyDescent="0.3">
      <c r="A246" s="546" t="s">
        <v>1871</v>
      </c>
      <c r="B246" s="521" t="s">
        <v>1324</v>
      </c>
      <c r="C246" s="521">
        <v>2912030</v>
      </c>
      <c r="D246" s="570" t="s">
        <v>2091</v>
      </c>
      <c r="E246" s="521" t="s">
        <v>1322</v>
      </c>
      <c r="F246" s="518">
        <v>876</v>
      </c>
      <c r="G246" s="519" t="s">
        <v>1737</v>
      </c>
      <c r="H246" s="561">
        <v>160000</v>
      </c>
      <c r="I246" s="518">
        <v>78415</v>
      </c>
      <c r="J246" s="518" t="s">
        <v>1271</v>
      </c>
      <c r="K246" s="581" t="s">
        <v>1730</v>
      </c>
      <c r="L246" s="561">
        <v>160000</v>
      </c>
      <c r="M246" s="518" t="s">
        <v>1313</v>
      </c>
      <c r="N246" s="561">
        <v>160000</v>
      </c>
      <c r="O246" s="520">
        <v>42430</v>
      </c>
      <c r="P246" s="520">
        <v>42705</v>
      </c>
      <c r="Q246" s="521" t="s">
        <v>118</v>
      </c>
      <c r="R246" s="521" t="s">
        <v>1314</v>
      </c>
      <c r="S246" s="521" t="s">
        <v>1809</v>
      </c>
      <c r="T246" s="521" t="s">
        <v>1272</v>
      </c>
      <c r="U246" s="531" t="s">
        <v>1272</v>
      </c>
      <c r="V246" s="532" t="s">
        <v>48</v>
      </c>
      <c r="W246" s="521" t="s">
        <v>1272</v>
      </c>
      <c r="X246" s="518" t="s">
        <v>1272</v>
      </c>
      <c r="Y246" s="518" t="s">
        <v>1272</v>
      </c>
      <c r="Z246" s="518" t="s">
        <v>1272</v>
      </c>
      <c r="AA246" s="518" t="s">
        <v>1604</v>
      </c>
      <c r="AB246" s="519" t="s">
        <v>1316</v>
      </c>
      <c r="AC246" s="533"/>
    </row>
    <row r="247" spans="1:29" ht="90" customHeight="1" thickBot="1" x14ac:dyDescent="0.3">
      <c r="A247" s="546" t="s">
        <v>1872</v>
      </c>
      <c r="B247" s="521" t="s">
        <v>1613</v>
      </c>
      <c r="C247" s="521">
        <v>2912020</v>
      </c>
      <c r="D247" s="557" t="s">
        <v>2092</v>
      </c>
      <c r="E247" s="521" t="s">
        <v>1322</v>
      </c>
      <c r="F247" s="518">
        <v>876</v>
      </c>
      <c r="G247" s="519" t="s">
        <v>1737</v>
      </c>
      <c r="H247" s="561">
        <v>112100</v>
      </c>
      <c r="I247" s="518">
        <v>78415</v>
      </c>
      <c r="J247" s="518" t="s">
        <v>1271</v>
      </c>
      <c r="K247" s="581" t="s">
        <v>1695</v>
      </c>
      <c r="L247" s="561">
        <v>112100</v>
      </c>
      <c r="M247" s="518" t="s">
        <v>1391</v>
      </c>
      <c r="N247" s="561">
        <v>112100</v>
      </c>
      <c r="O247" s="520">
        <v>42430</v>
      </c>
      <c r="P247" s="520">
        <v>42705</v>
      </c>
      <c r="Q247" s="521" t="s">
        <v>118</v>
      </c>
      <c r="R247" s="521" t="s">
        <v>1314</v>
      </c>
      <c r="S247" s="521" t="s">
        <v>1809</v>
      </c>
      <c r="T247" s="521" t="s">
        <v>1272</v>
      </c>
      <c r="U247" s="531" t="s">
        <v>1272</v>
      </c>
      <c r="V247" s="532" t="s">
        <v>48</v>
      </c>
      <c r="W247" s="521" t="s">
        <v>1272</v>
      </c>
      <c r="X247" s="518" t="s">
        <v>1272</v>
      </c>
      <c r="Y247" s="518" t="s">
        <v>1272</v>
      </c>
      <c r="Z247" s="518" t="s">
        <v>1272</v>
      </c>
      <c r="AA247" s="518" t="s">
        <v>1604</v>
      </c>
      <c r="AB247" s="519" t="s">
        <v>1316</v>
      </c>
      <c r="AC247" s="533"/>
    </row>
    <row r="248" spans="1:29" ht="90" customHeight="1" thickBot="1" x14ac:dyDescent="0.3">
      <c r="A248" s="546" t="s">
        <v>1873</v>
      </c>
      <c r="B248" s="521" t="s">
        <v>1615</v>
      </c>
      <c r="C248" s="521">
        <v>2940000</v>
      </c>
      <c r="D248" s="557" t="s">
        <v>2093</v>
      </c>
      <c r="E248" s="521" t="s">
        <v>1610</v>
      </c>
      <c r="F248" s="518">
        <v>876</v>
      </c>
      <c r="G248" s="519" t="s">
        <v>1737</v>
      </c>
      <c r="H248" s="561">
        <v>1000000</v>
      </c>
      <c r="I248" s="518">
        <v>78415</v>
      </c>
      <c r="J248" s="518" t="s">
        <v>1271</v>
      </c>
      <c r="K248" s="581" t="s">
        <v>1719</v>
      </c>
      <c r="L248" s="561">
        <v>1000000</v>
      </c>
      <c r="M248" s="518" t="s">
        <v>1391</v>
      </c>
      <c r="N248" s="561">
        <v>1000000</v>
      </c>
      <c r="O248" s="520">
        <v>42370</v>
      </c>
      <c r="P248" s="520">
        <v>42522</v>
      </c>
      <c r="Q248" s="521" t="s">
        <v>118</v>
      </c>
      <c r="R248" s="521" t="s">
        <v>1314</v>
      </c>
      <c r="S248" s="521" t="s">
        <v>1809</v>
      </c>
      <c r="T248" s="521" t="s">
        <v>1272</v>
      </c>
      <c r="U248" s="531" t="s">
        <v>1272</v>
      </c>
      <c r="V248" s="532" t="s">
        <v>48</v>
      </c>
      <c r="W248" s="521" t="s">
        <v>1272</v>
      </c>
      <c r="X248" s="518" t="s">
        <v>1272</v>
      </c>
      <c r="Y248" s="518" t="s">
        <v>1272</v>
      </c>
      <c r="Z248" s="518" t="s">
        <v>1272</v>
      </c>
      <c r="AA248" s="518" t="s">
        <v>1604</v>
      </c>
      <c r="AB248" s="519" t="s">
        <v>1316</v>
      </c>
      <c r="AC248" s="533"/>
    </row>
    <row r="249" spans="1:29" ht="90" customHeight="1" thickBot="1" x14ac:dyDescent="0.3">
      <c r="A249" s="546" t="s">
        <v>1874</v>
      </c>
      <c r="B249" s="521" t="s">
        <v>1346</v>
      </c>
      <c r="C249" s="521">
        <v>2917000</v>
      </c>
      <c r="D249" s="557" t="s">
        <v>2094</v>
      </c>
      <c r="E249" s="521" t="s">
        <v>1290</v>
      </c>
      <c r="F249" s="518">
        <v>876</v>
      </c>
      <c r="G249" s="519" t="s">
        <v>1737</v>
      </c>
      <c r="H249" s="561">
        <v>308000</v>
      </c>
      <c r="I249" s="518">
        <v>78415</v>
      </c>
      <c r="J249" s="518" t="s">
        <v>1271</v>
      </c>
      <c r="K249" s="581" t="s">
        <v>1731</v>
      </c>
      <c r="L249" s="561">
        <v>308000</v>
      </c>
      <c r="M249" s="518" t="s">
        <v>1391</v>
      </c>
      <c r="N249" s="561">
        <v>308000</v>
      </c>
      <c r="O249" s="520">
        <v>42370</v>
      </c>
      <c r="P249" s="520">
        <v>42705</v>
      </c>
      <c r="Q249" s="521" t="s">
        <v>118</v>
      </c>
      <c r="R249" s="521" t="s">
        <v>1314</v>
      </c>
      <c r="S249" s="521" t="s">
        <v>1809</v>
      </c>
      <c r="T249" s="521" t="s">
        <v>1272</v>
      </c>
      <c r="U249" s="531" t="s">
        <v>1272</v>
      </c>
      <c r="V249" s="532" t="s">
        <v>48</v>
      </c>
      <c r="W249" s="521" t="s">
        <v>1272</v>
      </c>
      <c r="X249" s="518" t="s">
        <v>1272</v>
      </c>
      <c r="Y249" s="518" t="s">
        <v>1272</v>
      </c>
      <c r="Z249" s="518" t="s">
        <v>1272</v>
      </c>
      <c r="AA249" s="518" t="s">
        <v>1604</v>
      </c>
      <c r="AB249" s="519" t="s">
        <v>1316</v>
      </c>
      <c r="AC249" s="533"/>
    </row>
    <row r="250" spans="1:29" ht="90" customHeight="1" thickBot="1" x14ac:dyDescent="0.3">
      <c r="A250" s="546" t="s">
        <v>1875</v>
      </c>
      <c r="B250" s="521" t="s">
        <v>1346</v>
      </c>
      <c r="C250" s="521">
        <v>2917000</v>
      </c>
      <c r="D250" s="557" t="s">
        <v>2095</v>
      </c>
      <c r="E250" s="521" t="s">
        <v>1290</v>
      </c>
      <c r="F250" s="518">
        <v>876</v>
      </c>
      <c r="G250" s="519" t="s">
        <v>1737</v>
      </c>
      <c r="H250" s="561">
        <v>213600</v>
      </c>
      <c r="I250" s="518">
        <v>78415</v>
      </c>
      <c r="J250" s="518" t="s">
        <v>1271</v>
      </c>
      <c r="K250" s="581" t="s">
        <v>1732</v>
      </c>
      <c r="L250" s="561">
        <v>213600</v>
      </c>
      <c r="M250" s="518" t="s">
        <v>1391</v>
      </c>
      <c r="N250" s="561">
        <v>213600</v>
      </c>
      <c r="O250" s="520">
        <v>42370</v>
      </c>
      <c r="P250" s="520">
        <v>42705</v>
      </c>
      <c r="Q250" s="521" t="s">
        <v>118</v>
      </c>
      <c r="R250" s="521" t="s">
        <v>1314</v>
      </c>
      <c r="S250" s="521" t="s">
        <v>1809</v>
      </c>
      <c r="T250" s="521" t="s">
        <v>1272</v>
      </c>
      <c r="U250" s="531" t="s">
        <v>1272</v>
      </c>
      <c r="V250" s="532" t="s">
        <v>48</v>
      </c>
      <c r="W250" s="521" t="s">
        <v>1272</v>
      </c>
      <c r="X250" s="518" t="s">
        <v>1272</v>
      </c>
      <c r="Y250" s="518" t="s">
        <v>1272</v>
      </c>
      <c r="Z250" s="518" t="s">
        <v>1272</v>
      </c>
      <c r="AA250" s="518" t="s">
        <v>1604</v>
      </c>
      <c r="AB250" s="519" t="s">
        <v>1316</v>
      </c>
      <c r="AC250" s="533"/>
    </row>
    <row r="251" spans="1:29" ht="90" customHeight="1" thickBot="1" x14ac:dyDescent="0.3">
      <c r="A251" s="546" t="s">
        <v>1876</v>
      </c>
      <c r="B251" s="521" t="s">
        <v>1346</v>
      </c>
      <c r="C251" s="521">
        <v>2917000</v>
      </c>
      <c r="D251" s="557" t="s">
        <v>2096</v>
      </c>
      <c r="E251" s="521" t="s">
        <v>1290</v>
      </c>
      <c r="F251" s="518">
        <v>876</v>
      </c>
      <c r="G251" s="519" t="s">
        <v>1737</v>
      </c>
      <c r="H251" s="561">
        <v>118000</v>
      </c>
      <c r="I251" s="518">
        <v>78415</v>
      </c>
      <c r="J251" s="518" t="s">
        <v>1271</v>
      </c>
      <c r="K251" s="581" t="s">
        <v>1654</v>
      </c>
      <c r="L251" s="561">
        <v>118000</v>
      </c>
      <c r="M251" s="518" t="s">
        <v>1391</v>
      </c>
      <c r="N251" s="561">
        <v>118000</v>
      </c>
      <c r="O251" s="520">
        <v>42583</v>
      </c>
      <c r="P251" s="520">
        <v>42583</v>
      </c>
      <c r="Q251" s="521" t="s">
        <v>118</v>
      </c>
      <c r="R251" s="521" t="s">
        <v>1314</v>
      </c>
      <c r="S251" s="521" t="s">
        <v>1809</v>
      </c>
      <c r="T251" s="521" t="s">
        <v>1272</v>
      </c>
      <c r="U251" s="531" t="s">
        <v>1272</v>
      </c>
      <c r="V251" s="532" t="s">
        <v>48</v>
      </c>
      <c r="W251" s="521" t="s">
        <v>1272</v>
      </c>
      <c r="X251" s="518" t="s">
        <v>1272</v>
      </c>
      <c r="Y251" s="518" t="s">
        <v>1272</v>
      </c>
      <c r="Z251" s="518" t="s">
        <v>1272</v>
      </c>
      <c r="AA251" s="518" t="s">
        <v>1604</v>
      </c>
      <c r="AB251" s="519" t="s">
        <v>1316</v>
      </c>
      <c r="AC251" s="533"/>
    </row>
    <row r="252" spans="1:29" ht="90" customHeight="1" thickBot="1" x14ac:dyDescent="0.3">
      <c r="A252" s="546" t="s">
        <v>1877</v>
      </c>
      <c r="B252" s="521" t="s">
        <v>1346</v>
      </c>
      <c r="C252" s="521">
        <v>2917000</v>
      </c>
      <c r="D252" s="557" t="s">
        <v>2097</v>
      </c>
      <c r="E252" s="521" t="s">
        <v>1290</v>
      </c>
      <c r="F252" s="518">
        <v>876</v>
      </c>
      <c r="G252" s="519" t="s">
        <v>1737</v>
      </c>
      <c r="H252" s="561">
        <v>708000</v>
      </c>
      <c r="I252" s="518">
        <v>78415</v>
      </c>
      <c r="J252" s="518" t="s">
        <v>1271</v>
      </c>
      <c r="K252" s="581" t="s">
        <v>1655</v>
      </c>
      <c r="L252" s="561">
        <v>708000</v>
      </c>
      <c r="M252" s="518" t="s">
        <v>1391</v>
      </c>
      <c r="N252" s="561">
        <v>708000</v>
      </c>
      <c r="O252" s="520">
        <v>42583</v>
      </c>
      <c r="P252" s="520">
        <v>42583</v>
      </c>
      <c r="Q252" s="521" t="s">
        <v>118</v>
      </c>
      <c r="R252" s="521" t="s">
        <v>1314</v>
      </c>
      <c r="S252" s="521" t="s">
        <v>1809</v>
      </c>
      <c r="T252" s="521" t="s">
        <v>1272</v>
      </c>
      <c r="U252" s="531" t="s">
        <v>1272</v>
      </c>
      <c r="V252" s="532" t="s">
        <v>48</v>
      </c>
      <c r="W252" s="521" t="s">
        <v>1272</v>
      </c>
      <c r="X252" s="518" t="s">
        <v>1272</v>
      </c>
      <c r="Y252" s="518" t="s">
        <v>1272</v>
      </c>
      <c r="Z252" s="518" t="s">
        <v>1272</v>
      </c>
      <c r="AA252" s="518" t="s">
        <v>1604</v>
      </c>
      <c r="AB252" s="519" t="s">
        <v>1316</v>
      </c>
      <c r="AC252" s="533"/>
    </row>
    <row r="253" spans="1:29" ht="90" customHeight="1" thickBot="1" x14ac:dyDescent="0.3">
      <c r="A253" s="546" t="s">
        <v>1878</v>
      </c>
      <c r="B253" s="521" t="s">
        <v>1346</v>
      </c>
      <c r="C253" s="521">
        <v>2917000</v>
      </c>
      <c r="D253" s="557" t="s">
        <v>2098</v>
      </c>
      <c r="E253" s="521" t="s">
        <v>1290</v>
      </c>
      <c r="F253" s="518">
        <v>876</v>
      </c>
      <c r="G253" s="519" t="s">
        <v>1737</v>
      </c>
      <c r="H253" s="561">
        <v>590000</v>
      </c>
      <c r="I253" s="518">
        <v>78415</v>
      </c>
      <c r="J253" s="518" t="s">
        <v>1271</v>
      </c>
      <c r="K253" s="581" t="s">
        <v>1692</v>
      </c>
      <c r="L253" s="561">
        <v>590000</v>
      </c>
      <c r="M253" s="518" t="s">
        <v>1391</v>
      </c>
      <c r="N253" s="561">
        <v>590000</v>
      </c>
      <c r="O253" s="520">
        <v>42614</v>
      </c>
      <c r="P253" s="520">
        <v>42614</v>
      </c>
      <c r="Q253" s="521" t="s">
        <v>118</v>
      </c>
      <c r="R253" s="521" t="s">
        <v>1314</v>
      </c>
      <c r="S253" s="521" t="s">
        <v>1809</v>
      </c>
      <c r="T253" s="521" t="s">
        <v>1272</v>
      </c>
      <c r="U253" s="531" t="s">
        <v>1272</v>
      </c>
      <c r="V253" s="532" t="s">
        <v>48</v>
      </c>
      <c r="W253" s="521" t="s">
        <v>1272</v>
      </c>
      <c r="X253" s="518" t="s">
        <v>1272</v>
      </c>
      <c r="Y253" s="518" t="s">
        <v>1272</v>
      </c>
      <c r="Z253" s="518" t="s">
        <v>1272</v>
      </c>
      <c r="AA253" s="518" t="s">
        <v>1604</v>
      </c>
      <c r="AB253" s="519" t="s">
        <v>1316</v>
      </c>
      <c r="AC253" s="533"/>
    </row>
    <row r="254" spans="1:29" ht="90" customHeight="1" thickBot="1" x14ac:dyDescent="0.3">
      <c r="A254" s="546" t="s">
        <v>1879</v>
      </c>
      <c r="B254" s="521" t="s">
        <v>1346</v>
      </c>
      <c r="C254" s="521">
        <v>2917000</v>
      </c>
      <c r="D254" s="557" t="s">
        <v>2099</v>
      </c>
      <c r="E254" s="521" t="s">
        <v>1290</v>
      </c>
      <c r="F254" s="518">
        <v>876</v>
      </c>
      <c r="G254" s="519" t="s">
        <v>1737</v>
      </c>
      <c r="H254" s="561">
        <v>354000</v>
      </c>
      <c r="I254" s="518">
        <v>78415</v>
      </c>
      <c r="J254" s="518" t="s">
        <v>1271</v>
      </c>
      <c r="K254" s="581" t="s">
        <v>1651</v>
      </c>
      <c r="L254" s="561">
        <v>354000</v>
      </c>
      <c r="M254" s="518" t="s">
        <v>1391</v>
      </c>
      <c r="N254" s="561">
        <v>354000</v>
      </c>
      <c r="O254" s="520">
        <v>42430</v>
      </c>
      <c r="P254" s="520">
        <v>42430</v>
      </c>
      <c r="Q254" s="521" t="s">
        <v>118</v>
      </c>
      <c r="R254" s="521" t="s">
        <v>1314</v>
      </c>
      <c r="S254" s="521" t="s">
        <v>1809</v>
      </c>
      <c r="T254" s="521" t="s">
        <v>1272</v>
      </c>
      <c r="U254" s="531" t="s">
        <v>1272</v>
      </c>
      <c r="V254" s="532" t="s">
        <v>48</v>
      </c>
      <c r="W254" s="521" t="s">
        <v>1272</v>
      </c>
      <c r="X254" s="518" t="s">
        <v>1272</v>
      </c>
      <c r="Y254" s="518" t="s">
        <v>1272</v>
      </c>
      <c r="Z254" s="518" t="s">
        <v>1272</v>
      </c>
      <c r="AA254" s="518" t="s">
        <v>1604</v>
      </c>
      <c r="AB254" s="519" t="s">
        <v>1316</v>
      </c>
      <c r="AC254" s="533"/>
    </row>
    <row r="255" spans="1:29" ht="90" customHeight="1" thickBot="1" x14ac:dyDescent="0.3">
      <c r="A255" s="546" t="s">
        <v>1880</v>
      </c>
      <c r="B255" s="521" t="s">
        <v>1346</v>
      </c>
      <c r="C255" s="521">
        <v>2917000</v>
      </c>
      <c r="D255" s="557" t="s">
        <v>2100</v>
      </c>
      <c r="E255" s="521" t="s">
        <v>1290</v>
      </c>
      <c r="F255" s="518">
        <v>876</v>
      </c>
      <c r="G255" s="519" t="s">
        <v>1737</v>
      </c>
      <c r="H255" s="561">
        <v>118000</v>
      </c>
      <c r="I255" s="518">
        <v>78415</v>
      </c>
      <c r="J255" s="518" t="s">
        <v>1271</v>
      </c>
      <c r="K255" s="581" t="s">
        <v>1654</v>
      </c>
      <c r="L255" s="561">
        <v>118000</v>
      </c>
      <c r="M255" s="518" t="s">
        <v>1391</v>
      </c>
      <c r="N255" s="561">
        <v>118000</v>
      </c>
      <c r="O255" s="520">
        <v>42401</v>
      </c>
      <c r="P255" s="520">
        <v>42401</v>
      </c>
      <c r="Q255" s="521" t="s">
        <v>118</v>
      </c>
      <c r="R255" s="521" t="s">
        <v>1314</v>
      </c>
      <c r="S255" s="521" t="s">
        <v>1809</v>
      </c>
      <c r="T255" s="521" t="s">
        <v>1272</v>
      </c>
      <c r="U255" s="531" t="s">
        <v>1272</v>
      </c>
      <c r="V255" s="532" t="s">
        <v>48</v>
      </c>
      <c r="W255" s="521" t="s">
        <v>1272</v>
      </c>
      <c r="X255" s="518" t="s">
        <v>1272</v>
      </c>
      <c r="Y255" s="518" t="s">
        <v>1272</v>
      </c>
      <c r="Z255" s="518" t="s">
        <v>1272</v>
      </c>
      <c r="AA255" s="518" t="s">
        <v>1604</v>
      </c>
      <c r="AB255" s="519" t="s">
        <v>1316</v>
      </c>
      <c r="AC255" s="533"/>
    </row>
    <row r="256" spans="1:29" ht="90" customHeight="1" thickBot="1" x14ac:dyDescent="0.3">
      <c r="A256" s="546" t="s">
        <v>1881</v>
      </c>
      <c r="B256" s="521" t="s">
        <v>1346</v>
      </c>
      <c r="C256" s="521">
        <v>2917000</v>
      </c>
      <c r="D256" s="557" t="s">
        <v>2101</v>
      </c>
      <c r="E256" s="521" t="s">
        <v>1290</v>
      </c>
      <c r="F256" s="518">
        <v>876</v>
      </c>
      <c r="G256" s="519" t="s">
        <v>1737</v>
      </c>
      <c r="H256" s="561">
        <v>118000</v>
      </c>
      <c r="I256" s="518">
        <v>78415</v>
      </c>
      <c r="J256" s="518" t="s">
        <v>1271</v>
      </c>
      <c r="K256" s="581" t="s">
        <v>1654</v>
      </c>
      <c r="L256" s="561">
        <v>118000</v>
      </c>
      <c r="M256" s="518" t="s">
        <v>1391</v>
      </c>
      <c r="N256" s="561">
        <v>118000</v>
      </c>
      <c r="O256" s="520">
        <v>42370</v>
      </c>
      <c r="P256" s="520">
        <v>42705</v>
      </c>
      <c r="Q256" s="521" t="s">
        <v>118</v>
      </c>
      <c r="R256" s="521" t="s">
        <v>1314</v>
      </c>
      <c r="S256" s="521" t="s">
        <v>1809</v>
      </c>
      <c r="T256" s="521" t="s">
        <v>1272</v>
      </c>
      <c r="U256" s="531" t="s">
        <v>1272</v>
      </c>
      <c r="V256" s="532" t="s">
        <v>48</v>
      </c>
      <c r="W256" s="521" t="s">
        <v>1272</v>
      </c>
      <c r="X256" s="518" t="s">
        <v>1272</v>
      </c>
      <c r="Y256" s="518" t="s">
        <v>1272</v>
      </c>
      <c r="Z256" s="518" t="s">
        <v>1272</v>
      </c>
      <c r="AA256" s="518" t="s">
        <v>1604</v>
      </c>
      <c r="AB256" s="519" t="s">
        <v>1316</v>
      </c>
      <c r="AC256" s="533"/>
    </row>
    <row r="257" spans="1:29" ht="90" customHeight="1" thickBot="1" x14ac:dyDescent="0.3">
      <c r="A257" s="546" t="s">
        <v>1882</v>
      </c>
      <c r="B257" s="521" t="s">
        <v>1346</v>
      </c>
      <c r="C257" s="521">
        <v>2917000</v>
      </c>
      <c r="D257" s="557" t="s">
        <v>2102</v>
      </c>
      <c r="E257" s="521" t="s">
        <v>1290</v>
      </c>
      <c r="F257" s="518">
        <v>876</v>
      </c>
      <c r="G257" s="519" t="s">
        <v>1737</v>
      </c>
      <c r="H257" s="561">
        <v>354000</v>
      </c>
      <c r="I257" s="518">
        <v>78415</v>
      </c>
      <c r="J257" s="518" t="s">
        <v>1271</v>
      </c>
      <c r="K257" s="581" t="s">
        <v>1651</v>
      </c>
      <c r="L257" s="561">
        <v>354000</v>
      </c>
      <c r="M257" s="518" t="s">
        <v>1391</v>
      </c>
      <c r="N257" s="561">
        <v>354000</v>
      </c>
      <c r="O257" s="520">
        <v>42401</v>
      </c>
      <c r="P257" s="520">
        <v>42644</v>
      </c>
      <c r="Q257" s="521" t="s">
        <v>118</v>
      </c>
      <c r="R257" s="521" t="s">
        <v>1314</v>
      </c>
      <c r="S257" s="521" t="s">
        <v>1809</v>
      </c>
      <c r="T257" s="521" t="s">
        <v>1272</v>
      </c>
      <c r="U257" s="531" t="s">
        <v>1272</v>
      </c>
      <c r="V257" s="532" t="s">
        <v>48</v>
      </c>
      <c r="W257" s="521" t="s">
        <v>1272</v>
      </c>
      <c r="X257" s="518" t="s">
        <v>1272</v>
      </c>
      <c r="Y257" s="518" t="s">
        <v>1272</v>
      </c>
      <c r="Z257" s="518" t="s">
        <v>1272</v>
      </c>
      <c r="AA257" s="518" t="s">
        <v>1604</v>
      </c>
      <c r="AB257" s="519" t="s">
        <v>1316</v>
      </c>
      <c r="AC257" s="533"/>
    </row>
    <row r="258" spans="1:29" ht="90" customHeight="1" thickBot="1" x14ac:dyDescent="0.3">
      <c r="A258" s="546" t="s">
        <v>1912</v>
      </c>
      <c r="B258" s="521" t="s">
        <v>1346</v>
      </c>
      <c r="C258" s="521">
        <v>2917000</v>
      </c>
      <c r="D258" s="557" t="s">
        <v>2103</v>
      </c>
      <c r="E258" s="521" t="s">
        <v>1290</v>
      </c>
      <c r="F258" s="518">
        <v>876</v>
      </c>
      <c r="G258" s="519" t="s">
        <v>1737</v>
      </c>
      <c r="H258" s="561">
        <v>177000</v>
      </c>
      <c r="I258" s="518">
        <v>78415</v>
      </c>
      <c r="J258" s="518" t="s">
        <v>1271</v>
      </c>
      <c r="K258" s="581" t="s">
        <v>1680</v>
      </c>
      <c r="L258" s="561">
        <v>177000</v>
      </c>
      <c r="M258" s="518" t="s">
        <v>1391</v>
      </c>
      <c r="N258" s="561">
        <v>177000</v>
      </c>
      <c r="O258" s="520">
        <v>42522</v>
      </c>
      <c r="P258" s="520">
        <v>42522</v>
      </c>
      <c r="Q258" s="521" t="s">
        <v>118</v>
      </c>
      <c r="R258" s="521" t="s">
        <v>1314</v>
      </c>
      <c r="S258" s="521" t="s">
        <v>1809</v>
      </c>
      <c r="T258" s="521" t="s">
        <v>1272</v>
      </c>
      <c r="U258" s="531" t="s">
        <v>1272</v>
      </c>
      <c r="V258" s="532" t="s">
        <v>48</v>
      </c>
      <c r="W258" s="521" t="s">
        <v>1272</v>
      </c>
      <c r="X258" s="518" t="s">
        <v>1272</v>
      </c>
      <c r="Y258" s="518" t="s">
        <v>1272</v>
      </c>
      <c r="Z258" s="518" t="s">
        <v>1272</v>
      </c>
      <c r="AA258" s="518" t="s">
        <v>1604</v>
      </c>
      <c r="AB258" s="519" t="s">
        <v>1316</v>
      </c>
      <c r="AC258" s="533"/>
    </row>
    <row r="259" spans="1:29" ht="90" customHeight="1" thickBot="1" x14ac:dyDescent="0.3">
      <c r="A259" s="546" t="s">
        <v>1913</v>
      </c>
      <c r="B259" s="521" t="s">
        <v>1627</v>
      </c>
      <c r="C259" s="521">
        <v>2915000</v>
      </c>
      <c r="D259" s="557" t="s">
        <v>2104</v>
      </c>
      <c r="E259" s="521" t="s">
        <v>1628</v>
      </c>
      <c r="F259" s="518">
        <v>876</v>
      </c>
      <c r="G259" s="519" t="s">
        <v>1737</v>
      </c>
      <c r="H259" s="561">
        <v>247300</v>
      </c>
      <c r="I259" s="518">
        <v>78415</v>
      </c>
      <c r="J259" s="518" t="s">
        <v>1271</v>
      </c>
      <c r="K259" s="581" t="s">
        <v>1733</v>
      </c>
      <c r="L259" s="561">
        <v>247300</v>
      </c>
      <c r="M259" s="518" t="s">
        <v>1391</v>
      </c>
      <c r="N259" s="561">
        <v>247300</v>
      </c>
      <c r="O259" s="520">
        <v>42370</v>
      </c>
      <c r="P259" s="520">
        <v>42705</v>
      </c>
      <c r="Q259" s="521" t="s">
        <v>118</v>
      </c>
      <c r="R259" s="521" t="s">
        <v>1314</v>
      </c>
      <c r="S259" s="521" t="s">
        <v>1809</v>
      </c>
      <c r="T259" s="521" t="s">
        <v>1272</v>
      </c>
      <c r="U259" s="531" t="s">
        <v>1272</v>
      </c>
      <c r="V259" s="532" t="s">
        <v>48</v>
      </c>
      <c r="W259" s="521" t="s">
        <v>1272</v>
      </c>
      <c r="X259" s="518" t="s">
        <v>1272</v>
      </c>
      <c r="Y259" s="518" t="s">
        <v>1272</v>
      </c>
      <c r="Z259" s="518" t="s">
        <v>1272</v>
      </c>
      <c r="AA259" s="518" t="s">
        <v>1604</v>
      </c>
      <c r="AB259" s="519" t="s">
        <v>1316</v>
      </c>
      <c r="AC259" s="533"/>
    </row>
    <row r="260" spans="1:29" ht="90" customHeight="1" thickBot="1" x14ac:dyDescent="0.3">
      <c r="A260" s="546" t="s">
        <v>1914</v>
      </c>
      <c r="B260" s="521" t="s">
        <v>1288</v>
      </c>
      <c r="C260" s="521">
        <v>4560243</v>
      </c>
      <c r="D260" s="557" t="s">
        <v>2105</v>
      </c>
      <c r="E260" s="521" t="s">
        <v>1628</v>
      </c>
      <c r="F260" s="518">
        <v>876</v>
      </c>
      <c r="G260" s="519" t="s">
        <v>1737</v>
      </c>
      <c r="H260" s="561">
        <v>165200</v>
      </c>
      <c r="I260" s="518">
        <v>78415</v>
      </c>
      <c r="J260" s="518" t="s">
        <v>1271</v>
      </c>
      <c r="K260" s="581" t="s">
        <v>1683</v>
      </c>
      <c r="L260" s="561">
        <v>165200</v>
      </c>
      <c r="M260" s="518" t="s">
        <v>1313</v>
      </c>
      <c r="N260" s="561">
        <v>165200</v>
      </c>
      <c r="O260" s="520">
        <v>42461</v>
      </c>
      <c r="P260" s="520">
        <v>42522</v>
      </c>
      <c r="Q260" s="521" t="s">
        <v>118</v>
      </c>
      <c r="R260" s="521" t="s">
        <v>1314</v>
      </c>
      <c r="S260" s="521" t="s">
        <v>1809</v>
      </c>
      <c r="T260" s="521" t="s">
        <v>1272</v>
      </c>
      <c r="U260" s="531" t="s">
        <v>1272</v>
      </c>
      <c r="V260" s="532" t="s">
        <v>48</v>
      </c>
      <c r="W260" s="521" t="s">
        <v>1272</v>
      </c>
      <c r="X260" s="518" t="s">
        <v>1272</v>
      </c>
      <c r="Y260" s="518" t="s">
        <v>1272</v>
      </c>
      <c r="Z260" s="518" t="s">
        <v>1272</v>
      </c>
      <c r="AA260" s="518" t="s">
        <v>1604</v>
      </c>
      <c r="AB260" s="519" t="s">
        <v>1316</v>
      </c>
      <c r="AC260" s="533"/>
    </row>
    <row r="261" spans="1:29" ht="90" customHeight="1" thickBot="1" x14ac:dyDescent="0.3">
      <c r="A261" s="546" t="s">
        <v>1915</v>
      </c>
      <c r="B261" s="521" t="s">
        <v>1627</v>
      </c>
      <c r="C261" s="521">
        <v>2915000</v>
      </c>
      <c r="D261" s="557" t="s">
        <v>2106</v>
      </c>
      <c r="E261" s="521" t="s">
        <v>1628</v>
      </c>
      <c r="F261" s="518">
        <v>876</v>
      </c>
      <c r="G261" s="519" t="s">
        <v>1737</v>
      </c>
      <c r="H261" s="561">
        <v>413000</v>
      </c>
      <c r="I261" s="518">
        <v>78415</v>
      </c>
      <c r="J261" s="518" t="s">
        <v>1271</v>
      </c>
      <c r="K261" s="581" t="s">
        <v>1696</v>
      </c>
      <c r="L261" s="561">
        <v>413000</v>
      </c>
      <c r="M261" s="518" t="s">
        <v>1391</v>
      </c>
      <c r="N261" s="561">
        <v>413000</v>
      </c>
      <c r="O261" s="520">
        <v>42401</v>
      </c>
      <c r="P261" s="520">
        <v>42401</v>
      </c>
      <c r="Q261" s="521" t="s">
        <v>118</v>
      </c>
      <c r="R261" s="521" t="s">
        <v>1314</v>
      </c>
      <c r="S261" s="521" t="s">
        <v>1809</v>
      </c>
      <c r="T261" s="521" t="s">
        <v>1272</v>
      </c>
      <c r="U261" s="531" t="s">
        <v>1272</v>
      </c>
      <c r="V261" s="532" t="s">
        <v>48</v>
      </c>
      <c r="W261" s="521" t="s">
        <v>1272</v>
      </c>
      <c r="X261" s="518" t="s">
        <v>1272</v>
      </c>
      <c r="Y261" s="518" t="s">
        <v>1272</v>
      </c>
      <c r="Z261" s="518" t="s">
        <v>1272</v>
      </c>
      <c r="AA261" s="518" t="s">
        <v>1604</v>
      </c>
      <c r="AB261" s="519" t="s">
        <v>1316</v>
      </c>
      <c r="AC261" s="533"/>
    </row>
    <row r="262" spans="1:29" ht="90" customHeight="1" thickBot="1" x14ac:dyDescent="0.3">
      <c r="A262" s="546" t="s">
        <v>1916</v>
      </c>
      <c r="B262" s="521" t="s">
        <v>1627</v>
      </c>
      <c r="C262" s="521">
        <v>2915000</v>
      </c>
      <c r="D262" s="557" t="s">
        <v>2107</v>
      </c>
      <c r="E262" s="521" t="s">
        <v>1628</v>
      </c>
      <c r="F262" s="518">
        <v>876</v>
      </c>
      <c r="G262" s="519" t="s">
        <v>1737</v>
      </c>
      <c r="H262" s="561">
        <v>2360000</v>
      </c>
      <c r="I262" s="518">
        <v>78415</v>
      </c>
      <c r="J262" s="518" t="s">
        <v>1271</v>
      </c>
      <c r="K262" s="581" t="s">
        <v>1734</v>
      </c>
      <c r="L262" s="561">
        <v>2360000</v>
      </c>
      <c r="M262" s="518" t="s">
        <v>1391</v>
      </c>
      <c r="N262" s="561">
        <v>2360000</v>
      </c>
      <c r="O262" s="520">
        <v>42430</v>
      </c>
      <c r="P262" s="520">
        <v>42430</v>
      </c>
      <c r="Q262" s="521" t="s">
        <v>118</v>
      </c>
      <c r="R262" s="521" t="s">
        <v>1314</v>
      </c>
      <c r="S262" s="521" t="s">
        <v>1809</v>
      </c>
      <c r="T262" s="521" t="s">
        <v>1272</v>
      </c>
      <c r="U262" s="531" t="s">
        <v>1272</v>
      </c>
      <c r="V262" s="532" t="s">
        <v>48</v>
      </c>
      <c r="W262" s="521" t="s">
        <v>1272</v>
      </c>
      <c r="X262" s="518" t="s">
        <v>1272</v>
      </c>
      <c r="Y262" s="518" t="s">
        <v>1272</v>
      </c>
      <c r="Z262" s="518" t="s">
        <v>1272</v>
      </c>
      <c r="AA262" s="518" t="s">
        <v>1604</v>
      </c>
      <c r="AB262" s="519" t="s">
        <v>1316</v>
      </c>
      <c r="AC262" s="533"/>
    </row>
    <row r="263" spans="1:29" ht="90" customHeight="1" thickBot="1" x14ac:dyDescent="0.3">
      <c r="A263" s="675" t="s">
        <v>1917</v>
      </c>
      <c r="B263" s="571" t="s">
        <v>1627</v>
      </c>
      <c r="C263" s="554">
        <v>2915000</v>
      </c>
      <c r="D263" s="560" t="s">
        <v>2108</v>
      </c>
      <c r="E263" s="554" t="s">
        <v>1628</v>
      </c>
      <c r="F263" s="548">
        <v>876</v>
      </c>
      <c r="G263" s="564" t="s">
        <v>1737</v>
      </c>
      <c r="H263" s="562">
        <v>265500</v>
      </c>
      <c r="I263" s="563">
        <v>78415</v>
      </c>
      <c r="J263" s="552" t="s">
        <v>1271</v>
      </c>
      <c r="K263" s="584" t="s">
        <v>1735</v>
      </c>
      <c r="L263" s="562">
        <v>265500</v>
      </c>
      <c r="M263" s="552" t="s">
        <v>1331</v>
      </c>
      <c r="N263" s="562">
        <v>265500</v>
      </c>
      <c r="O263" s="520">
        <v>42401</v>
      </c>
      <c r="P263" s="520">
        <v>42675</v>
      </c>
      <c r="Q263" s="554" t="s">
        <v>118</v>
      </c>
      <c r="R263" s="554" t="s">
        <v>1314</v>
      </c>
      <c r="S263" s="554" t="s">
        <v>1809</v>
      </c>
      <c r="T263" s="554" t="s">
        <v>1272</v>
      </c>
      <c r="U263" s="555" t="s">
        <v>1272</v>
      </c>
      <c r="V263" s="555" t="s">
        <v>48</v>
      </c>
      <c r="W263" s="554" t="s">
        <v>1272</v>
      </c>
      <c r="X263" s="552" t="s">
        <v>1272</v>
      </c>
      <c r="Y263" s="552" t="s">
        <v>1272</v>
      </c>
      <c r="Z263" s="552" t="s">
        <v>1272</v>
      </c>
      <c r="AA263" s="552" t="s">
        <v>1604</v>
      </c>
      <c r="AB263" s="553" t="s">
        <v>1316</v>
      </c>
      <c r="AC263" s="556"/>
    </row>
    <row r="264" spans="1:29" customFormat="1" ht="51.75" customHeight="1" thickBot="1" x14ac:dyDescent="0.3">
      <c r="A264" s="674" t="s">
        <v>2110</v>
      </c>
      <c r="B264" s="565" t="s">
        <v>1739</v>
      </c>
      <c r="C264" s="566">
        <v>6613020</v>
      </c>
      <c r="D264" s="560" t="s">
        <v>2111</v>
      </c>
      <c r="E264" s="565"/>
      <c r="F264" s="567">
        <v>876</v>
      </c>
      <c r="G264" s="568" t="s">
        <v>1737</v>
      </c>
      <c r="H264" s="579">
        <v>114600</v>
      </c>
      <c r="I264" s="569">
        <v>78415</v>
      </c>
      <c r="J264" s="568" t="s">
        <v>1271</v>
      </c>
      <c r="K264" s="585" t="s">
        <v>2113</v>
      </c>
      <c r="L264" s="579">
        <v>114600</v>
      </c>
      <c r="M264" s="554" t="s">
        <v>1743</v>
      </c>
      <c r="N264" s="579">
        <v>114600</v>
      </c>
      <c r="O264" s="594" t="s">
        <v>1740</v>
      </c>
      <c r="P264" s="594" t="s">
        <v>1740</v>
      </c>
      <c r="Q264" s="554" t="s">
        <v>118</v>
      </c>
      <c r="R264" s="554" t="s">
        <v>1314</v>
      </c>
      <c r="S264" s="554" t="s">
        <v>1809</v>
      </c>
      <c r="T264" s="554" t="s">
        <v>1272</v>
      </c>
      <c r="U264" s="555" t="s">
        <v>1272</v>
      </c>
      <c r="V264" s="555" t="s">
        <v>48</v>
      </c>
      <c r="W264" s="554" t="s">
        <v>1272</v>
      </c>
      <c r="X264" s="552" t="s">
        <v>1272</v>
      </c>
      <c r="Y264" s="552" t="s">
        <v>1272</v>
      </c>
      <c r="Z264" s="552" t="s">
        <v>1272</v>
      </c>
      <c r="AA264" s="552" t="s">
        <v>1498</v>
      </c>
      <c r="AB264" s="553" t="s">
        <v>218</v>
      </c>
      <c r="AC264" s="556"/>
    </row>
    <row r="265" spans="1:29" customFormat="1" ht="51.75" customHeight="1" thickBot="1" x14ac:dyDescent="0.3">
      <c r="A265" s="546" t="s">
        <v>2115</v>
      </c>
      <c r="B265" s="565" t="s">
        <v>1739</v>
      </c>
      <c r="C265" s="566">
        <v>6613020</v>
      </c>
      <c r="D265" s="560" t="s">
        <v>2112</v>
      </c>
      <c r="E265" s="565"/>
      <c r="F265" s="567">
        <v>876</v>
      </c>
      <c r="G265" s="568" t="s">
        <v>1737</v>
      </c>
      <c r="H265" s="579">
        <v>320000</v>
      </c>
      <c r="I265" s="569">
        <v>78415</v>
      </c>
      <c r="J265" s="568" t="s">
        <v>1271</v>
      </c>
      <c r="K265" s="585" t="s">
        <v>2114</v>
      </c>
      <c r="L265" s="579">
        <v>320000</v>
      </c>
      <c r="M265" s="554" t="s">
        <v>1743</v>
      </c>
      <c r="N265" s="579">
        <v>320000</v>
      </c>
      <c r="O265" s="594" t="s">
        <v>1740</v>
      </c>
      <c r="P265" s="594" t="s">
        <v>1740</v>
      </c>
      <c r="Q265" s="554" t="s">
        <v>118</v>
      </c>
      <c r="R265" s="554" t="s">
        <v>1314</v>
      </c>
      <c r="S265" s="554" t="s">
        <v>1809</v>
      </c>
      <c r="T265" s="554" t="s">
        <v>1272</v>
      </c>
      <c r="U265" s="555" t="s">
        <v>1272</v>
      </c>
      <c r="V265" s="555" t="s">
        <v>48</v>
      </c>
      <c r="W265" s="554" t="s">
        <v>1272</v>
      </c>
      <c r="X265" s="552" t="s">
        <v>1272</v>
      </c>
      <c r="Y265" s="552" t="s">
        <v>1272</v>
      </c>
      <c r="Z265" s="552" t="s">
        <v>1272</v>
      </c>
      <c r="AA265" s="552" t="s">
        <v>1498</v>
      </c>
      <c r="AB265" s="553" t="s">
        <v>218</v>
      </c>
      <c r="AC265" s="556"/>
    </row>
    <row r="266" spans="1:29" customFormat="1" ht="64.5" customHeight="1" thickBot="1" x14ac:dyDescent="0.3">
      <c r="A266" s="546" t="s">
        <v>2155</v>
      </c>
      <c r="B266" s="565" t="s">
        <v>1741</v>
      </c>
      <c r="C266" s="566">
        <v>6613070</v>
      </c>
      <c r="D266" s="560" t="s">
        <v>1742</v>
      </c>
      <c r="E266" s="565" t="s">
        <v>1294</v>
      </c>
      <c r="F266" s="567">
        <v>876</v>
      </c>
      <c r="G266" s="568" t="s">
        <v>1737</v>
      </c>
      <c r="H266" s="579">
        <v>160000</v>
      </c>
      <c r="I266" s="569">
        <v>78415</v>
      </c>
      <c r="J266" s="568" t="s">
        <v>1271</v>
      </c>
      <c r="K266" s="585" t="s">
        <v>1730</v>
      </c>
      <c r="L266" s="579">
        <v>160000</v>
      </c>
      <c r="M266" s="554" t="s">
        <v>1743</v>
      </c>
      <c r="N266" s="579">
        <v>160000</v>
      </c>
      <c r="O266" s="520">
        <v>42401</v>
      </c>
      <c r="P266" s="520">
        <v>42430</v>
      </c>
      <c r="Q266" s="554" t="s">
        <v>118</v>
      </c>
      <c r="R266" s="554" t="s">
        <v>1314</v>
      </c>
      <c r="S266" s="554" t="s">
        <v>1809</v>
      </c>
      <c r="T266" s="554" t="s">
        <v>1272</v>
      </c>
      <c r="U266" s="555" t="s">
        <v>1272</v>
      </c>
      <c r="V266" s="555" t="s">
        <v>48</v>
      </c>
      <c r="W266" s="554" t="s">
        <v>1272</v>
      </c>
      <c r="X266" s="552" t="s">
        <v>1272</v>
      </c>
      <c r="Y266" s="552" t="s">
        <v>1272</v>
      </c>
      <c r="Z266" s="552" t="s">
        <v>1272</v>
      </c>
      <c r="AA266" s="552" t="s">
        <v>1388</v>
      </c>
      <c r="AB266" s="553" t="s">
        <v>218</v>
      </c>
      <c r="AC266" s="556"/>
    </row>
    <row r="267" spans="1:29" customFormat="1" ht="77.25" customHeight="1" thickBot="1" x14ac:dyDescent="0.3">
      <c r="A267" s="546" t="s">
        <v>2156</v>
      </c>
      <c r="B267" s="565" t="s">
        <v>1758</v>
      </c>
      <c r="C267" s="566" t="s">
        <v>1759</v>
      </c>
      <c r="D267" s="560" t="s">
        <v>1754</v>
      </c>
      <c r="E267" s="565" t="s">
        <v>1294</v>
      </c>
      <c r="F267" s="567">
        <v>876</v>
      </c>
      <c r="G267" s="568" t="s">
        <v>1737</v>
      </c>
      <c r="H267" s="580">
        <v>1</v>
      </c>
      <c r="I267" s="569">
        <v>78415</v>
      </c>
      <c r="J267" s="568" t="s">
        <v>1271</v>
      </c>
      <c r="K267" s="585" t="s">
        <v>1752</v>
      </c>
      <c r="L267" s="579">
        <v>1456825</v>
      </c>
      <c r="M267" s="554" t="s">
        <v>1755</v>
      </c>
      <c r="N267" s="579">
        <v>1456825</v>
      </c>
      <c r="O267" s="520">
        <v>42430</v>
      </c>
      <c r="P267" s="520">
        <v>42795</v>
      </c>
      <c r="Q267" s="554" t="s">
        <v>110</v>
      </c>
      <c r="R267" s="554" t="s">
        <v>1757</v>
      </c>
      <c r="S267" s="554" t="s">
        <v>1883</v>
      </c>
      <c r="T267" s="554" t="s">
        <v>1272</v>
      </c>
      <c r="U267" s="555" t="s">
        <v>1272</v>
      </c>
      <c r="V267" s="555" t="s">
        <v>66</v>
      </c>
      <c r="W267" s="554" t="s">
        <v>1272</v>
      </c>
      <c r="X267" s="552" t="s">
        <v>1272</v>
      </c>
      <c r="Y267" s="552" t="s">
        <v>1272</v>
      </c>
      <c r="Z267" s="552" t="s">
        <v>1272</v>
      </c>
      <c r="AA267" s="552" t="s">
        <v>1753</v>
      </c>
      <c r="AB267" s="553" t="s">
        <v>1316</v>
      </c>
      <c r="AC267" s="556"/>
    </row>
    <row r="268" spans="1:29" ht="64.5" customHeight="1" thickBot="1" x14ac:dyDescent="0.3">
      <c r="A268" s="546" t="s">
        <v>2157</v>
      </c>
      <c r="B268" s="566" t="s">
        <v>1781</v>
      </c>
      <c r="C268" s="554">
        <v>40330016</v>
      </c>
      <c r="D268" s="560" t="s">
        <v>1780</v>
      </c>
      <c r="E268" s="565" t="s">
        <v>1294</v>
      </c>
      <c r="F268" s="552">
        <v>876</v>
      </c>
      <c r="G268" s="553" t="s">
        <v>1737</v>
      </c>
      <c r="H268" s="562">
        <v>424800</v>
      </c>
      <c r="I268" s="552">
        <v>78415</v>
      </c>
      <c r="J268" s="552" t="s">
        <v>1302</v>
      </c>
      <c r="K268" s="584" t="s">
        <v>1782</v>
      </c>
      <c r="L268" s="562">
        <v>424800</v>
      </c>
      <c r="M268" s="593" t="s">
        <v>2109</v>
      </c>
      <c r="N268" s="562">
        <v>424800</v>
      </c>
      <c r="O268" s="520">
        <v>42430</v>
      </c>
      <c r="P268" s="520">
        <v>42522</v>
      </c>
      <c r="Q268" s="554" t="s">
        <v>118</v>
      </c>
      <c r="R268" s="554" t="s">
        <v>1314</v>
      </c>
      <c r="S268" s="554" t="s">
        <v>1809</v>
      </c>
      <c r="T268" s="554" t="s">
        <v>1272</v>
      </c>
      <c r="U268" s="555" t="s">
        <v>1272</v>
      </c>
      <c r="V268" s="571" t="s">
        <v>48</v>
      </c>
      <c r="W268" s="554" t="s">
        <v>1272</v>
      </c>
      <c r="X268" s="552" t="s">
        <v>1272</v>
      </c>
      <c r="Y268" s="552" t="s">
        <v>1272</v>
      </c>
      <c r="Z268" s="552" t="s">
        <v>1272</v>
      </c>
      <c r="AA268" s="572" t="s">
        <v>1388</v>
      </c>
      <c r="AB268" s="574" t="s">
        <v>1316</v>
      </c>
      <c r="AC268" s="573"/>
    </row>
    <row r="269" spans="1:29" ht="77.25" customHeight="1" thickBot="1" x14ac:dyDescent="0.3">
      <c r="A269" s="546" t="s">
        <v>2161</v>
      </c>
      <c r="B269" s="566" t="s">
        <v>1788</v>
      </c>
      <c r="C269" s="554">
        <v>7424020</v>
      </c>
      <c r="D269" s="560" t="s">
        <v>1792</v>
      </c>
      <c r="E269" s="565" t="s">
        <v>1447</v>
      </c>
      <c r="F269" s="552">
        <v>876</v>
      </c>
      <c r="G269" s="553" t="s">
        <v>1737</v>
      </c>
      <c r="H269" s="562">
        <v>271600</v>
      </c>
      <c r="I269" s="552">
        <v>78415</v>
      </c>
      <c r="J269" s="552" t="s">
        <v>1302</v>
      </c>
      <c r="K269" s="584" t="s">
        <v>1789</v>
      </c>
      <c r="L269" s="562">
        <v>271600</v>
      </c>
      <c r="M269" s="575" t="s">
        <v>1794</v>
      </c>
      <c r="N269" s="562">
        <v>271600</v>
      </c>
      <c r="O269" s="520">
        <v>42401</v>
      </c>
      <c r="P269" s="520" t="s">
        <v>1791</v>
      </c>
      <c r="Q269" s="554" t="s">
        <v>120</v>
      </c>
      <c r="R269" s="554" t="s">
        <v>1314</v>
      </c>
      <c r="S269" s="554" t="s">
        <v>1809</v>
      </c>
      <c r="T269" s="554" t="s">
        <v>1272</v>
      </c>
      <c r="U269" s="555" t="s">
        <v>1272</v>
      </c>
      <c r="V269" s="571" t="s">
        <v>48</v>
      </c>
      <c r="W269" s="554" t="s">
        <v>76</v>
      </c>
      <c r="X269" s="552">
        <v>5044000470</v>
      </c>
      <c r="Y269" s="552" t="s">
        <v>1845</v>
      </c>
      <c r="Z269" s="562">
        <v>271600</v>
      </c>
      <c r="AA269" s="518" t="s">
        <v>1448</v>
      </c>
      <c r="AB269" s="574" t="s">
        <v>1316</v>
      </c>
      <c r="AC269" s="573"/>
    </row>
    <row r="270" spans="1:29" ht="192" customHeight="1" thickBot="1" x14ac:dyDescent="0.3">
      <c r="A270" s="546" t="s">
        <v>2162</v>
      </c>
      <c r="B270" s="566" t="s">
        <v>1287</v>
      </c>
      <c r="C270" s="554">
        <v>7423010</v>
      </c>
      <c r="D270" s="560" t="s">
        <v>1793</v>
      </c>
      <c r="E270" s="565" t="s">
        <v>1447</v>
      </c>
      <c r="F270" s="552">
        <v>876</v>
      </c>
      <c r="G270" s="553" t="s">
        <v>1737</v>
      </c>
      <c r="H270" s="562">
        <v>187600</v>
      </c>
      <c r="I270" s="552">
        <v>78415</v>
      </c>
      <c r="J270" s="552" t="s">
        <v>1302</v>
      </c>
      <c r="K270" s="584" t="s">
        <v>1790</v>
      </c>
      <c r="L270" s="562">
        <v>187600</v>
      </c>
      <c r="M270" s="575" t="s">
        <v>1795</v>
      </c>
      <c r="N270" s="562">
        <v>187600</v>
      </c>
      <c r="O270" s="520">
        <v>42401</v>
      </c>
      <c r="P270" s="520">
        <v>42551</v>
      </c>
      <c r="Q270" s="554" t="s">
        <v>120</v>
      </c>
      <c r="R270" s="554" t="s">
        <v>1314</v>
      </c>
      <c r="S270" s="554" t="s">
        <v>1809</v>
      </c>
      <c r="T270" s="554" t="s">
        <v>1272</v>
      </c>
      <c r="U270" s="555" t="s">
        <v>1272</v>
      </c>
      <c r="V270" s="571" t="s">
        <v>48</v>
      </c>
      <c r="W270" s="554" t="s">
        <v>76</v>
      </c>
      <c r="X270" s="552">
        <v>7727792143</v>
      </c>
      <c r="Y270" s="552" t="s">
        <v>1832</v>
      </c>
      <c r="Z270" s="562">
        <v>187600</v>
      </c>
      <c r="AA270" s="572" t="s">
        <v>1448</v>
      </c>
      <c r="AB270" s="574" t="s">
        <v>1316</v>
      </c>
      <c r="AC270" s="573"/>
    </row>
    <row r="271" spans="1:29" ht="77.25" thickBot="1" x14ac:dyDescent="0.3">
      <c r="A271" s="546" t="s">
        <v>2163</v>
      </c>
      <c r="B271" s="589" t="s">
        <v>1306</v>
      </c>
      <c r="C271" s="554">
        <v>7222140</v>
      </c>
      <c r="D271" s="560" t="s">
        <v>1798</v>
      </c>
      <c r="E271" s="565" t="s">
        <v>1290</v>
      </c>
      <c r="F271" s="552">
        <v>876</v>
      </c>
      <c r="G271" s="553" t="s">
        <v>1737</v>
      </c>
      <c r="H271" s="562">
        <v>253992</v>
      </c>
      <c r="I271" s="552">
        <v>78415</v>
      </c>
      <c r="J271" s="552" t="s">
        <v>1302</v>
      </c>
      <c r="K271" s="584" t="s">
        <v>1797</v>
      </c>
      <c r="L271" s="562">
        <v>253992</v>
      </c>
      <c r="M271" s="572" t="s">
        <v>1427</v>
      </c>
      <c r="N271" s="588">
        <v>253992</v>
      </c>
      <c r="O271" s="520">
        <v>42370</v>
      </c>
      <c r="P271" s="520">
        <v>42705</v>
      </c>
      <c r="Q271" s="554" t="s">
        <v>118</v>
      </c>
      <c r="R271" s="554" t="s">
        <v>1314</v>
      </c>
      <c r="S271" s="554" t="s">
        <v>1809</v>
      </c>
      <c r="T271" s="554" t="s">
        <v>1272</v>
      </c>
      <c r="U271" s="555" t="s">
        <v>1272</v>
      </c>
      <c r="V271" s="571" t="s">
        <v>48</v>
      </c>
      <c r="W271" s="554" t="s">
        <v>1272</v>
      </c>
      <c r="X271" s="552" t="s">
        <v>1272</v>
      </c>
      <c r="Y271" s="552" t="s">
        <v>1272</v>
      </c>
      <c r="Z271" s="552" t="s">
        <v>1272</v>
      </c>
      <c r="AA271" s="572" t="s">
        <v>1425</v>
      </c>
      <c r="AB271" s="574" t="s">
        <v>1316</v>
      </c>
      <c r="AC271" s="573" t="s">
        <v>2129</v>
      </c>
    </row>
    <row r="272" spans="1:29" ht="77.25" customHeight="1" thickBot="1" x14ac:dyDescent="0.3">
      <c r="A272" s="655" t="s">
        <v>2165</v>
      </c>
      <c r="B272" s="592" t="s">
        <v>1839</v>
      </c>
      <c r="C272" s="571">
        <v>3219010</v>
      </c>
      <c r="D272" s="560" t="s">
        <v>1840</v>
      </c>
      <c r="E272" s="554" t="s">
        <v>1293</v>
      </c>
      <c r="F272" s="552">
        <v>876</v>
      </c>
      <c r="G272" s="553" t="s">
        <v>1737</v>
      </c>
      <c r="H272" s="562">
        <v>3556998</v>
      </c>
      <c r="I272" s="552">
        <v>78415</v>
      </c>
      <c r="J272" s="552" t="s">
        <v>1271</v>
      </c>
      <c r="K272" s="584" t="s">
        <v>1890</v>
      </c>
      <c r="L272" s="562">
        <v>3556998</v>
      </c>
      <c r="M272" s="552" t="s">
        <v>1524</v>
      </c>
      <c r="N272" s="562">
        <v>3556998</v>
      </c>
      <c r="O272" s="590">
        <v>42461</v>
      </c>
      <c r="P272" s="591">
        <v>42705</v>
      </c>
      <c r="Q272" s="571" t="s">
        <v>120</v>
      </c>
      <c r="R272" s="554" t="s">
        <v>1314</v>
      </c>
      <c r="S272" s="554" t="s">
        <v>1809</v>
      </c>
      <c r="T272" s="554" t="s">
        <v>1272</v>
      </c>
      <c r="U272" s="555" t="s">
        <v>1272</v>
      </c>
      <c r="V272" s="571" t="s">
        <v>48</v>
      </c>
      <c r="W272" s="554" t="s">
        <v>81</v>
      </c>
      <c r="X272" s="552">
        <v>7838301584</v>
      </c>
      <c r="Y272" s="552" t="s">
        <v>1841</v>
      </c>
      <c r="Z272" s="562">
        <v>6916346.5300000003</v>
      </c>
      <c r="AA272" s="552" t="s">
        <v>1525</v>
      </c>
      <c r="AB272" s="553" t="s">
        <v>1316</v>
      </c>
      <c r="AC272" s="556"/>
    </row>
    <row r="273" spans="1:29" customFormat="1" ht="51.75" customHeight="1" thickBot="1" x14ac:dyDescent="0.3">
      <c r="A273" s="659" t="s">
        <v>2171</v>
      </c>
      <c r="B273" s="654" t="s">
        <v>2120</v>
      </c>
      <c r="C273" s="597" t="s">
        <v>2121</v>
      </c>
      <c r="D273" s="560" t="s">
        <v>2119</v>
      </c>
      <c r="E273" s="565"/>
      <c r="F273" s="567">
        <v>876</v>
      </c>
      <c r="G273" s="568" t="s">
        <v>1737</v>
      </c>
      <c r="H273" s="579">
        <v>142500</v>
      </c>
      <c r="I273" s="569">
        <v>78415</v>
      </c>
      <c r="J273" s="568" t="s">
        <v>1271</v>
      </c>
      <c r="K273" s="585" t="s">
        <v>2116</v>
      </c>
      <c r="L273" s="579">
        <v>142500</v>
      </c>
      <c r="M273" s="593" t="s">
        <v>2118</v>
      </c>
      <c r="N273" s="579">
        <v>142500</v>
      </c>
      <c r="O273" s="595" t="s">
        <v>1740</v>
      </c>
      <c r="P273" s="596" t="s">
        <v>1740</v>
      </c>
      <c r="Q273" s="571" t="s">
        <v>118</v>
      </c>
      <c r="R273" s="554" t="s">
        <v>1314</v>
      </c>
      <c r="S273" s="554" t="s">
        <v>1809</v>
      </c>
      <c r="T273" s="554" t="s">
        <v>1272</v>
      </c>
      <c r="U273" s="555" t="s">
        <v>1272</v>
      </c>
      <c r="V273" s="555" t="s">
        <v>48</v>
      </c>
      <c r="W273" s="554" t="s">
        <v>1272</v>
      </c>
      <c r="X273" s="552" t="s">
        <v>1272</v>
      </c>
      <c r="Y273" s="552" t="s">
        <v>1272</v>
      </c>
      <c r="Z273" s="552" t="s">
        <v>1272</v>
      </c>
      <c r="AA273" s="552" t="s">
        <v>2117</v>
      </c>
      <c r="AB273" s="553" t="s">
        <v>218</v>
      </c>
      <c r="AC273" s="556"/>
    </row>
    <row r="274" spans="1:29" customFormat="1" ht="64.5" customHeight="1" thickBot="1" x14ac:dyDescent="0.3">
      <c r="A274" s="659" t="s">
        <v>2172</v>
      </c>
      <c r="B274" s="654" t="s">
        <v>2166</v>
      </c>
      <c r="C274" s="597">
        <v>2892020</v>
      </c>
      <c r="D274" s="560" t="s">
        <v>2167</v>
      </c>
      <c r="E274" s="565" t="s">
        <v>1312</v>
      </c>
      <c r="F274" s="567">
        <v>876</v>
      </c>
      <c r="G274" s="568" t="s">
        <v>1737</v>
      </c>
      <c r="H274" s="579">
        <v>628000</v>
      </c>
      <c r="I274" s="569">
        <v>78415</v>
      </c>
      <c r="J274" s="568" t="s">
        <v>1271</v>
      </c>
      <c r="K274" s="585" t="s">
        <v>2168</v>
      </c>
      <c r="L274" s="579">
        <v>628000</v>
      </c>
      <c r="M274" s="593"/>
      <c r="N274" s="579">
        <v>628000</v>
      </c>
      <c r="O274" s="595">
        <v>42401</v>
      </c>
      <c r="P274" s="596">
        <v>42461</v>
      </c>
      <c r="Q274" s="571" t="s">
        <v>118</v>
      </c>
      <c r="R274" s="554" t="s">
        <v>1314</v>
      </c>
      <c r="S274" s="554" t="s">
        <v>1809</v>
      </c>
      <c r="T274" s="554" t="s">
        <v>1272</v>
      </c>
      <c r="U274" s="555" t="s">
        <v>1272</v>
      </c>
      <c r="V274" s="555" t="s">
        <v>48</v>
      </c>
      <c r="W274" s="554" t="s">
        <v>1272</v>
      </c>
      <c r="X274" s="552" t="s">
        <v>1272</v>
      </c>
      <c r="Y274" s="552" t="s">
        <v>1272</v>
      </c>
      <c r="Z274" s="552" t="s">
        <v>1272</v>
      </c>
      <c r="AA274" s="552" t="s">
        <v>1315</v>
      </c>
      <c r="AB274" s="553" t="s">
        <v>1316</v>
      </c>
      <c r="AC274" s="556"/>
    </row>
    <row r="275" spans="1:29" customFormat="1" ht="48" customHeight="1" thickBot="1" x14ac:dyDescent="0.3">
      <c r="A275" s="659" t="s">
        <v>2173</v>
      </c>
      <c r="B275" s="654" t="s">
        <v>2174</v>
      </c>
      <c r="C275" s="571">
        <v>3400010</v>
      </c>
      <c r="D275" s="661" t="s">
        <v>2175</v>
      </c>
      <c r="E275" s="571" t="s">
        <v>1294</v>
      </c>
      <c r="F275" s="662">
        <v>384</v>
      </c>
      <c r="G275" s="663" t="s">
        <v>2176</v>
      </c>
      <c r="H275" s="664">
        <v>1175000</v>
      </c>
      <c r="I275" s="662">
        <v>78415</v>
      </c>
      <c r="J275" s="665" t="s">
        <v>1271</v>
      </c>
      <c r="K275" s="666" t="s">
        <v>2177</v>
      </c>
      <c r="L275" s="664">
        <v>1175000</v>
      </c>
      <c r="M275" s="667" t="s">
        <v>2178</v>
      </c>
      <c r="N275" s="673">
        <v>1175000</v>
      </c>
      <c r="O275" s="668">
        <v>42522</v>
      </c>
      <c r="P275" s="669">
        <v>42522</v>
      </c>
      <c r="Q275" s="670" t="s">
        <v>118</v>
      </c>
      <c r="R275" s="571" t="s">
        <v>1314</v>
      </c>
      <c r="S275" s="670" t="s">
        <v>1809</v>
      </c>
      <c r="T275" s="571" t="s">
        <v>1272</v>
      </c>
      <c r="U275" s="670" t="s">
        <v>1272</v>
      </c>
      <c r="V275" s="571" t="s">
        <v>48</v>
      </c>
      <c r="W275" s="670" t="s">
        <v>1272</v>
      </c>
      <c r="X275" s="671" t="s">
        <v>1272</v>
      </c>
      <c r="Y275" s="572" t="s">
        <v>1272</v>
      </c>
      <c r="Z275" s="671" t="s">
        <v>1272</v>
      </c>
      <c r="AA275" s="572" t="s">
        <v>1498</v>
      </c>
      <c r="AB275" s="574" t="s">
        <v>1316</v>
      </c>
      <c r="AC275" s="572"/>
    </row>
    <row r="276" spans="1:29" customFormat="1" ht="48" customHeight="1" thickBot="1" x14ac:dyDescent="0.3">
      <c r="A276" s="656" t="s">
        <v>2179</v>
      </c>
      <c r="B276" s="654" t="s">
        <v>2174</v>
      </c>
      <c r="C276" s="571">
        <v>3400010</v>
      </c>
      <c r="D276" s="672" t="s">
        <v>2180</v>
      </c>
      <c r="E276" s="571" t="s">
        <v>1294</v>
      </c>
      <c r="F276" s="662">
        <v>384</v>
      </c>
      <c r="G276" s="663" t="s">
        <v>2176</v>
      </c>
      <c r="H276" s="664">
        <v>1896317</v>
      </c>
      <c r="I276" s="662">
        <v>78415</v>
      </c>
      <c r="J276" s="665" t="s">
        <v>1271</v>
      </c>
      <c r="K276" s="666" t="s">
        <v>2181</v>
      </c>
      <c r="L276" s="664">
        <v>1896317</v>
      </c>
      <c r="M276" s="667" t="s">
        <v>2178</v>
      </c>
      <c r="N276" s="673">
        <v>1896317</v>
      </c>
      <c r="O276" s="668">
        <v>42522</v>
      </c>
      <c r="P276" s="669">
        <v>42522</v>
      </c>
      <c r="Q276" s="670" t="s">
        <v>118</v>
      </c>
      <c r="R276" s="571" t="s">
        <v>1314</v>
      </c>
      <c r="S276" s="670" t="s">
        <v>1809</v>
      </c>
      <c r="T276" s="571" t="s">
        <v>1272</v>
      </c>
      <c r="U276" s="670" t="s">
        <v>1272</v>
      </c>
      <c r="V276" s="571" t="s">
        <v>48</v>
      </c>
      <c r="W276" s="670" t="s">
        <v>1272</v>
      </c>
      <c r="X276" s="671" t="s">
        <v>1272</v>
      </c>
      <c r="Y276" s="572" t="s">
        <v>1272</v>
      </c>
      <c r="Z276" s="671" t="s">
        <v>1272</v>
      </c>
      <c r="AA276" s="572" t="s">
        <v>1498</v>
      </c>
      <c r="AB276" s="574" t="s">
        <v>1316</v>
      </c>
      <c r="AC276" s="572"/>
    </row>
    <row r="280" spans="1:29" x14ac:dyDescent="0.25">
      <c r="A280" s="524" t="s">
        <v>1756</v>
      </c>
    </row>
    <row r="282" spans="1:29" x14ac:dyDescent="0.25">
      <c r="A282" s="524" t="s">
        <v>33</v>
      </c>
    </row>
    <row r="284" spans="1:29" x14ac:dyDescent="0.25">
      <c r="A284" s="524" t="s">
        <v>34</v>
      </c>
    </row>
  </sheetData>
  <autoFilter ref="A15:AC276"/>
  <mergeCells count="33">
    <mergeCell ref="B2:R2"/>
    <mergeCell ref="B3:R3"/>
    <mergeCell ref="AB12:AB14"/>
    <mergeCell ref="M13:M14"/>
    <mergeCell ref="N13:N14"/>
    <mergeCell ref="O13:P13"/>
    <mergeCell ref="V12:V14"/>
    <mergeCell ref="AA12:AA14"/>
    <mergeCell ref="B4:C4"/>
    <mergeCell ref="B10:C10"/>
    <mergeCell ref="B5:C5"/>
    <mergeCell ref="B6:C6"/>
    <mergeCell ref="B7:C7"/>
    <mergeCell ref="B8:C8"/>
    <mergeCell ref="B9:C9"/>
    <mergeCell ref="A12:A14"/>
    <mergeCell ref="B12:B14"/>
    <mergeCell ref="Q12:Q14"/>
    <mergeCell ref="R12:R13"/>
    <mergeCell ref="D12:P12"/>
    <mergeCell ref="D13:D14"/>
    <mergeCell ref="E13:E14"/>
    <mergeCell ref="F13:G13"/>
    <mergeCell ref="I13:J13"/>
    <mergeCell ref="H13:H14"/>
    <mergeCell ref="L13:L14"/>
    <mergeCell ref="AC12:AC14"/>
    <mergeCell ref="C12:C14"/>
    <mergeCell ref="U12:U13"/>
    <mergeCell ref="W12:Z13"/>
    <mergeCell ref="K13:K14"/>
    <mergeCell ref="T12:T13"/>
    <mergeCell ref="S12:S14"/>
  </mergeCells>
  <dataValidations xWindow="272" yWindow="468" count="24">
    <dataValidation allowBlank="1" showInputMessage="1" showErrorMessage="1" promptTitle="Пример:" prompt="1 234 567,89 Российских рублей_x000a__x000a_2 000 000,00 долларов США_x000a__x000a_3 000 000,30 евро" sqref="K13:K14"/>
    <dataValidation allowBlank="1" showInputMessage="1" showErrorMessage="1" promptTitle="Подсказка:" prompt="Указать не менее 2-х минимальных требований по предмету договора._x000a__x000a_Пример:_x000a_Закупаемая продукция должна соответствовать целевому назначению; быть своевременно предоставлена; соответствовать требованиям безопасности, надежности и экологичности" sqref="E13:E14"/>
    <dataValidation allowBlank="1" showInputMessage="1" showErrorMessage="1" promptTitle="Пример: М.71.12.11 или 71.12.11" prompt="Для разработки проектов тепло-, водо-, газоснабжения" sqref="B12:B14"/>
    <dataValidation allowBlank="1" showInputMessage="1" showErrorMessage="1" promptTitle="Подсказка:" prompt="Предмет договора должен полно и четко описывать закупаемую продукцию._x000a__x000a_Примеры:_x000a_01-001-00001 Поставка канцелярских товаров_x000a__x000a_01-001-00002 Выполнение работ по строительству объекта &quot;...&quot;_x000a__x000a_01-001-00003 Оказание услуг по проведению конференции" sqref="D13:D14"/>
    <dataValidation allowBlank="1" showInputMessage="1" showErrorMessage="1" promptTitle="Пример: F 4560234" prompt="Для газоснабжения" sqref="C12:C14"/>
    <dataValidation allowBlank="1" showInputMessage="1" showErrorMessage="1" promptTitle="Пример: 166" prompt="_x000a_*При отсутствии кода и наименования единицы изменения, предусмотренного ОКЕИ в соответствующем поле указать:_x000a__x000a_Не применимо" sqref="F14"/>
    <dataValidation allowBlank="1" showInputMessage="1" showErrorMessage="1" promptTitle="Пример: Килограмм" prompt="_x000a_*При отсутствии кода и наименования единицы изменения, предусмотренного ОКЕИ в соответствующем поле указать:_x000a__x000a_Не применимо" sqref="G14"/>
    <dataValidation allowBlank="1" showInputMessage="1" showErrorMessage="1" promptTitle="Подсказка:" prompt="Указать количество (объем) закупаемой продукции._x000a__x000a_*При указании в поле «Единица измерения» признака «Не применимо», в поле «Сведения о количестве (объеме)» указывается:_x000a__x000a_Не применимо" sqref="H13:H14"/>
    <dataValidation allowBlank="1" showInputMessage="1" showErrorMessage="1" promptTitle="Пример: " prompt="45000000000_x000a_для Москвы_x000a__x000a_70000000000_x000a_для Тульской области" sqref="I14"/>
    <dataValidation allowBlank="1" showInputMessage="1" showErrorMessage="1" promptTitle="Пример:" prompt="Москва_x000a__x000a_Тульская область" sqref="J14"/>
    <dataValidation allowBlank="1" showInputMessage="1" showErrorMessage="1" promptTitle="Подсказка:" prompt="Пересчет на рубли осуществляется по курсу ЦБ РФ, установленному на день формирования НМЦ_x000a__x000a_Сведения о курсе пересчета указываются в столбце &quot;Примечание&quot;" sqref="L13:L14"/>
    <dataValidation allowBlank="1" showInputMessage="1" showErrorMessage="1" promptTitle="Подсказка:" prompt="Способ закупки выбирается из всплывающего списка или заполняется вручную" sqref="Q12:Q14"/>
    <dataValidation allowBlank="1" showInputMessage="1" showErrorMessage="1" promptTitle="Пример:" prompt="Январь 2015" sqref="O14"/>
    <dataValidation allowBlank="1" showInputMessage="1" showErrorMessage="1" promptTitle="Пример:" prompt="Декабрь 2015" sqref="P14"/>
    <dataValidation allowBlank="1" showInputMessage="1" showErrorMessage="1" promptTitle="Подсказка:" prompt="Указать индивидуальный номер закупки (квалификационного отбора для серии закупок), по результатам которой проводится лот._x000a__x000a_Или указать: Не применимо" sqref="T14"/>
    <dataValidation allowBlank="1" showInputMessage="1" showErrorMessage="1" promptTitle="Подсказка:" prompt="Указывается перечень поставщиков, выбранных по результатам квалификационного отбора и/или для закрытых закупок." sqref="U14"/>
    <dataValidation allowBlank="1" showInputMessage="1" showErrorMessage="1" promptTitle="Подсказка:" prompt="Выбрать из выпадающего списка или заполнить вручную._x000a__x000a_Перечень сокращений с расшифровками приведен во вкладке &quot;Справочно&quot;." sqref="V12:V14"/>
    <dataValidation allowBlank="1" showInputMessage="1" showErrorMessage="1" promptTitle="Подсказка:" prompt="Выбрать из выпадающего списка пункт Единого положения, на основании которого проводится закупка у единственного поставщика или указать: Не применимо._x000a__x000a_Перечень пунктов приведен во вкладке &quot;Справочно&quot;." sqref="W14"/>
    <dataValidation allowBlank="1" showInputMessage="1" showErrorMessage="1" promptTitle="Подсказка:" prompt="Выбрать из выпадающего списка или заполнить вручную._x000a__x000a_Перечень организаторов приведен во вкладке &quot;Справочно&quot;." sqref="AB12:AB14"/>
    <dataValidation allowBlank="1" showInputMessage="1" showErrorMessage="1" promptTitle="Пример:" prompt="45000000000 Москва_x000a_70000000000 Тульская область" sqref="I13:J13"/>
    <dataValidation allowBlank="1" showInputMessage="1" showErrorMessage="1" promptTitle="Подсказка:" prompt="В случае, если проведение закупки планируется на официальной Электронной торговой площадке Государственной корпорации «Ростех» и ОАО «АК «Транснефть» (www.etprf.ru)  в данном поле указывается сокращение: etprf" sqref="S12:S14"/>
    <dataValidation allowBlank="1" showInputMessage="1" showErrorMessage="1" errorTitle="Ошибка ввода" error="Необходимо выбрать из выпадающего списка" sqref="M264:M266 M273:M276 T16:U276"/>
    <dataValidation type="date" allowBlank="1" showInputMessage="1" showErrorMessage="1" errorTitle="Ошибка ввода" error="Дата должна быть в формате: &quot;Месяц год&quot;._x000a__x000a_Пример: Январь 2015" sqref="P122:P123 O111:O153 P216:P218 O16:O107 P16:P120 O275:P276 P270:P274 P220:P268 O212:O274 O155:O210 P125:P210 P212:P214">
      <formula1>1</formula1>
      <formula2>2958465</formula2>
    </dataValidation>
    <dataValidation allowBlank="1" showInputMessage="1" showErrorMessage="1" errorTitle="Ошибка ввода" error="Основание должно быть выбрано из выпадающего списка пунктов Положения о закупках" sqref="X16:X276"/>
  </dataValidations>
  <hyperlinks>
    <hyperlink ref="S16" r:id="rId1"/>
    <hyperlink ref="S268" r:id="rId2"/>
    <hyperlink ref="S266" r:id="rId3"/>
  </hyperlinks>
  <pageMargins left="0.43307086614173229" right="0.23622047244094491" top="0.27559055118110237" bottom="0.27559055118110237" header="0.31496062992125984" footer="0.31496062992125984"/>
  <pageSetup paperSize="8" scale="50" orientation="landscape" r:id="rId4"/>
  <extLst>
    <ext xmlns:x14="http://schemas.microsoft.com/office/spreadsheetml/2009/9/main" uri="{CCE6A557-97BC-4b89-ADB6-D9C93CAAB3DF}">
      <x14:dataValidations xmlns:xm="http://schemas.microsoft.com/office/excel/2006/main" xWindow="272" yWindow="468" count="11">
        <x14:dataValidation type="list" allowBlank="1" showInputMessage="1" showErrorMessage="1" errorTitle="Ошибка ввода" error="Основание должно быть выбрано из выпадающего списка пунктов Положения о закупках">
          <x14:formula1>
            <xm:f>Справочно!$G$3:$G$41</xm:f>
          </x14:formula1>
          <xm:sqref>W16:W30 W215:W220 W213 W268:W274 W208:W209 W222 W211 W236:W266 W38:W201</xm:sqref>
        </x14:dataValidation>
        <x14:dataValidation type="list" allowBlank="1" showInputMessage="1" showErrorMessage="1" errorTitle="Ошибка ввода" error="Необходимо выбрать способ закупки из выпадающего списка">
          <x14:formula1>
            <xm:f>Справочно!$C$12:$C$34</xm:f>
          </x14:formula1>
          <xm:sqref>Q268:Q274 Q16:Q35 Q222:Q266 Q38:Q220</xm:sqref>
        </x14:dataValidation>
        <x14:dataValidation type="list" allowBlank="1" showInputMessage="1" showErrorMessage="1" errorTitle="Ошибка ввода" error="Необходимо выбрать из выпадающего списка">
          <x14:formula1>
            <xm:f>Справочно!$E$16:$E$18</xm:f>
          </x14:formula1>
          <xm:sqref>R16:R30 R268:R274 R211 R236:R266 R38:R201</xm:sqref>
        </x14:dataValidation>
        <x14:dataValidation type="list" allowBlank="1" showInputMessage="1" showErrorMessage="1" errorTitle="Ошибка ввода" error="Необходимо выбрать наименование из выпадающего списка">
          <x14:formula1>
            <xm:f>Справочно!$E$21:$E$47</xm:f>
          </x14:formula1>
          <xm:sqref>AB16:AB30 AB215:AB220 AB213 AB208:AB209 AB203:AB206 AB222 AB268:AB272 AB211 AB236:AB263 AB38:AB201</xm:sqref>
        </x14:dataValidation>
        <x14:dataValidation type="list" allowBlank="1" showInputMessage="1" showErrorMessage="1" errorTitle="Ошибка ввода" error="Необходимо выбрать наименование из выпадающего списка">
          <x14:formula1>
            <xm:f>[1]Справочно!#REF!</xm:f>
          </x14:formula1>
          <xm:sqref>AB221 AB207 AB275:AB276 AB214 AB31:AB37 AB202 AB223:AB235 AB210 AB212</xm:sqref>
        </x14:dataValidation>
        <x14:dataValidation type="list" allowBlank="1" showInputMessage="1" showErrorMessage="1" errorTitle="Ошибка ввода" error="Необходимо выбрать из выпадающего списка">
          <x14:formula1>
            <xm:f>[1]Справочно!#REF!</xm:f>
          </x14:formula1>
          <xm:sqref>R31:R37 R275:R276 R202:R210 R212:R235</xm:sqref>
        </x14:dataValidation>
        <x14:dataValidation type="list" allowBlank="1" showInputMessage="1" showErrorMessage="1" errorTitle="Ошибка ввода" error="Необходимо выбрать способ закупки из выпадающего списка">
          <x14:formula1>
            <xm:f>[1]Справочно!#REF!</xm:f>
          </x14:formula1>
          <xm:sqref>Q36:Q37 Q221 Q275:Q276</xm:sqref>
        </x14:dataValidation>
        <x14:dataValidation type="list" allowBlank="1" showInputMessage="1" showErrorMessage="1" errorTitle="Ошибка ввода" error="Основание должно быть выбрано из выпадающего списка пунктов Положения о закупках">
          <x14:formula1>
            <xm:f>[1]Справочно!#REF!</xm:f>
          </x14:formula1>
          <xm:sqref>W221 W31:W37 W275:W276 W214 W202:W207 W223:W235 W210 W212</xm:sqref>
        </x14:dataValidation>
        <x14:dataValidation type="list" allowBlank="1" showInputMessage="1" showErrorMessage="1" errorTitle="Ошибка ввода" error="Основание должно быть выбрано из выпадающего списка пунктов Положения о закупках">
          <x14:formula1>
            <xm:f>Справочно!#REF!</xm:f>
          </x14:formula1>
          <xm:sqref>W267</xm:sqref>
        </x14:dataValidation>
        <x14:dataValidation type="list" allowBlank="1" showInputMessage="1" showErrorMessage="1" errorTitle="Ошибка ввода" error="Необходимо выбрать из выпадающего списка">
          <x14:formula1>
            <xm:f>Справочно!#REF!</xm:f>
          </x14:formula1>
          <xm:sqref>R267</xm:sqref>
        </x14:dataValidation>
        <x14:dataValidation type="list" allowBlank="1" showInputMessage="1" showErrorMessage="1" errorTitle="Ошибка ввода" error="Необходимо выбрать наименование из выпадающего списка">
          <x14:formula1>
            <xm:f>Справочно!#REF!</xm:f>
          </x14:formula1>
          <xm:sqref>AB267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4"/>
  <sheetViews>
    <sheetView zoomScale="80" zoomScaleNormal="80" workbookViewId="0">
      <selection activeCell="B40" sqref="B40"/>
    </sheetView>
  </sheetViews>
  <sheetFormatPr defaultRowHeight="15" x14ac:dyDescent="0.25"/>
  <cols>
    <col min="1" max="1" width="18.5703125" customWidth="1"/>
    <col min="2" max="3" width="11.42578125" customWidth="1"/>
    <col min="4" max="4" width="26" customWidth="1"/>
    <col min="5" max="5" width="21.140625" customWidth="1"/>
    <col min="6" max="6" width="11.42578125" customWidth="1"/>
    <col min="7" max="7" width="13.7109375" customWidth="1"/>
    <col min="8" max="9" width="11.42578125" customWidth="1"/>
    <col min="10" max="10" width="13.5703125" customWidth="1"/>
    <col min="11" max="11" width="20" customWidth="1"/>
    <col min="12" max="12" width="23.140625" customWidth="1"/>
    <col min="13" max="13" width="15.140625" customWidth="1"/>
    <col min="14" max="14" width="16" customWidth="1"/>
    <col min="15" max="15" width="22" customWidth="1"/>
    <col min="16" max="18" width="12.42578125" customWidth="1"/>
    <col min="19" max="19" width="13.85546875" customWidth="1"/>
    <col min="20" max="20" width="22.5703125" customWidth="1"/>
    <col min="21" max="21" width="21.7109375" customWidth="1"/>
    <col min="22" max="22" width="12.42578125" customWidth="1"/>
    <col min="23" max="24" width="14.7109375" customWidth="1"/>
    <col min="25" max="27" width="13.85546875" customWidth="1"/>
    <col min="28" max="28" width="32.7109375" bestFit="1" customWidth="1"/>
    <col min="29" max="29" width="17.7109375" customWidth="1"/>
  </cols>
  <sheetData>
    <row r="2" spans="1:29" ht="15" customHeight="1" x14ac:dyDescent="0.25">
      <c r="A2" s="14"/>
      <c r="B2" s="723" t="s">
        <v>1246</v>
      </c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14"/>
      <c r="T2" s="264"/>
      <c r="U2" s="264"/>
      <c r="V2" s="14"/>
      <c r="W2" s="14"/>
      <c r="X2" s="14"/>
      <c r="Y2" s="14"/>
      <c r="Z2" s="14"/>
      <c r="AA2" s="14"/>
      <c r="AB2" s="14"/>
      <c r="AC2" s="14"/>
    </row>
    <row r="3" spans="1:29" ht="15.75" customHeight="1" thickBot="1" x14ac:dyDescent="0.3">
      <c r="A3" s="14"/>
      <c r="B3" s="723" t="s">
        <v>1</v>
      </c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14"/>
      <c r="T3" s="264"/>
      <c r="U3" s="264"/>
      <c r="V3" s="14"/>
      <c r="W3" s="14"/>
      <c r="X3" s="14"/>
      <c r="Y3" s="14"/>
      <c r="Z3" s="14"/>
      <c r="AA3" s="14"/>
      <c r="AB3" s="14"/>
      <c r="AC3" s="14"/>
    </row>
    <row r="4" spans="1:29" ht="27.75" customHeight="1" x14ac:dyDescent="0.25">
      <c r="A4" s="6" t="s">
        <v>2</v>
      </c>
      <c r="B4" s="724"/>
      <c r="C4" s="725"/>
    </row>
    <row r="5" spans="1:29" ht="38.25" x14ac:dyDescent="0.25">
      <c r="A5" s="7" t="s">
        <v>3</v>
      </c>
      <c r="B5" s="719"/>
      <c r="C5" s="720"/>
    </row>
    <row r="6" spans="1:29" ht="15" customHeight="1" x14ac:dyDescent="0.25">
      <c r="A6" s="7" t="s">
        <v>4</v>
      </c>
      <c r="B6" s="719"/>
      <c r="C6" s="720"/>
    </row>
    <row r="7" spans="1:29" ht="25.5" x14ac:dyDescent="0.25">
      <c r="A7" s="7" t="s">
        <v>5</v>
      </c>
      <c r="B7" s="719"/>
      <c r="C7" s="720"/>
    </row>
    <row r="8" spans="1:29" x14ac:dyDescent="0.25">
      <c r="A8" s="7" t="s">
        <v>6</v>
      </c>
      <c r="B8" s="719"/>
      <c r="C8" s="720"/>
    </row>
    <row r="9" spans="1:29" x14ac:dyDescent="0.25">
      <c r="A9" s="7" t="s">
        <v>7</v>
      </c>
      <c r="B9" s="719"/>
      <c r="C9" s="720"/>
    </row>
    <row r="10" spans="1:29" ht="15.75" thickBot="1" x14ac:dyDescent="0.3">
      <c r="A10" s="8" t="s">
        <v>8</v>
      </c>
      <c r="B10" s="721"/>
      <c r="C10" s="722"/>
    </row>
    <row r="11" spans="1:29" ht="15.75" thickBot="1" x14ac:dyDescent="0.3"/>
    <row r="12" spans="1:29" ht="15.75" customHeight="1" thickBot="1" x14ac:dyDescent="0.3">
      <c r="A12" s="712" t="s">
        <v>230</v>
      </c>
      <c r="B12" s="714" t="s">
        <v>9</v>
      </c>
      <c r="C12" s="714" t="s">
        <v>10</v>
      </c>
      <c r="D12" s="704" t="s">
        <v>11</v>
      </c>
      <c r="E12" s="716"/>
      <c r="F12" s="716"/>
      <c r="G12" s="716"/>
      <c r="H12" s="716"/>
      <c r="I12" s="716"/>
      <c r="J12" s="716"/>
      <c r="K12" s="716"/>
      <c r="L12" s="716"/>
      <c r="M12" s="716"/>
      <c r="N12" s="716"/>
      <c r="O12" s="716"/>
      <c r="P12" s="705"/>
      <c r="Q12" s="714" t="s">
        <v>12</v>
      </c>
      <c r="R12" s="714" t="s">
        <v>13</v>
      </c>
      <c r="S12" s="712" t="s">
        <v>14</v>
      </c>
      <c r="T12" s="712" t="s">
        <v>284</v>
      </c>
      <c r="U12" s="712" t="s">
        <v>166</v>
      </c>
      <c r="V12" s="706" t="s">
        <v>15</v>
      </c>
      <c r="W12" s="708" t="s">
        <v>119</v>
      </c>
      <c r="X12" s="709"/>
      <c r="Y12" s="709"/>
      <c r="Z12" s="709"/>
      <c r="AA12" s="712" t="s">
        <v>17</v>
      </c>
      <c r="AB12" s="712" t="s">
        <v>1247</v>
      </c>
      <c r="AC12" s="712" t="s">
        <v>229</v>
      </c>
    </row>
    <row r="13" spans="1:29" ht="41.25" customHeight="1" thickBot="1" x14ac:dyDescent="0.3">
      <c r="A13" s="713"/>
      <c r="B13" s="715"/>
      <c r="C13" s="715"/>
      <c r="D13" s="714" t="s">
        <v>18</v>
      </c>
      <c r="E13" s="714" t="s">
        <v>19</v>
      </c>
      <c r="F13" s="704" t="s">
        <v>20</v>
      </c>
      <c r="G13" s="705"/>
      <c r="H13" s="714" t="s">
        <v>21</v>
      </c>
      <c r="I13" s="704" t="s">
        <v>22</v>
      </c>
      <c r="J13" s="705"/>
      <c r="K13" s="714" t="s">
        <v>35</v>
      </c>
      <c r="L13" s="712" t="s">
        <v>347</v>
      </c>
      <c r="M13" s="712" t="s">
        <v>23</v>
      </c>
      <c r="N13" s="712" t="s">
        <v>346</v>
      </c>
      <c r="O13" s="704" t="s">
        <v>24</v>
      </c>
      <c r="P13" s="705"/>
      <c r="Q13" s="715"/>
      <c r="R13" s="717"/>
      <c r="S13" s="713"/>
      <c r="T13" s="718"/>
      <c r="U13" s="718"/>
      <c r="V13" s="707"/>
      <c r="W13" s="710"/>
      <c r="X13" s="711"/>
      <c r="Y13" s="711"/>
      <c r="Z13" s="711"/>
      <c r="AA13" s="713"/>
      <c r="AB13" s="713"/>
      <c r="AC13" s="713"/>
    </row>
    <row r="14" spans="1:29" ht="77.25" thickBot="1" x14ac:dyDescent="0.3">
      <c r="A14" s="713"/>
      <c r="B14" s="715"/>
      <c r="C14" s="715"/>
      <c r="D14" s="715"/>
      <c r="E14" s="715"/>
      <c r="F14" s="10" t="s">
        <v>169</v>
      </c>
      <c r="G14" s="10" t="s">
        <v>25</v>
      </c>
      <c r="H14" s="715"/>
      <c r="I14" s="10" t="s">
        <v>26</v>
      </c>
      <c r="J14" s="10" t="s">
        <v>25</v>
      </c>
      <c r="K14" s="715"/>
      <c r="L14" s="713"/>
      <c r="M14" s="713"/>
      <c r="N14" s="713"/>
      <c r="O14" s="10" t="s">
        <v>71</v>
      </c>
      <c r="P14" s="10" t="s">
        <v>27</v>
      </c>
      <c r="Q14" s="715"/>
      <c r="R14" s="10" t="s">
        <v>28</v>
      </c>
      <c r="S14" s="713"/>
      <c r="T14" s="263" t="s">
        <v>226</v>
      </c>
      <c r="U14" s="263" t="s">
        <v>245</v>
      </c>
      <c r="V14" s="707"/>
      <c r="W14" s="262" t="s">
        <v>16</v>
      </c>
      <c r="X14" s="262" t="s">
        <v>222</v>
      </c>
      <c r="Y14" s="262" t="s">
        <v>221</v>
      </c>
      <c r="Z14" s="263" t="s">
        <v>29</v>
      </c>
      <c r="AA14" s="713"/>
      <c r="AB14" s="713"/>
      <c r="AC14" s="713"/>
    </row>
    <row r="15" spans="1:29" ht="15.75" thickBot="1" x14ac:dyDescent="0.3">
      <c r="A15" s="11" t="s">
        <v>129</v>
      </c>
      <c r="B15" s="12" t="s">
        <v>130</v>
      </c>
      <c r="C15" s="12" t="s">
        <v>131</v>
      </c>
      <c r="D15" s="12" t="s">
        <v>132</v>
      </c>
      <c r="E15" s="12" t="s">
        <v>133</v>
      </c>
      <c r="F15" s="12" t="s">
        <v>134</v>
      </c>
      <c r="G15" s="12" t="s">
        <v>135</v>
      </c>
      <c r="H15" s="12" t="s">
        <v>136</v>
      </c>
      <c r="I15" s="12" t="s">
        <v>137</v>
      </c>
      <c r="J15" s="12" t="s">
        <v>138</v>
      </c>
      <c r="K15" s="12" t="s">
        <v>139</v>
      </c>
      <c r="L15" s="11" t="s">
        <v>30</v>
      </c>
      <c r="M15" s="11" t="s">
        <v>31</v>
      </c>
      <c r="N15" s="11" t="s">
        <v>175</v>
      </c>
      <c r="O15" s="12" t="s">
        <v>140</v>
      </c>
      <c r="P15" s="12" t="s">
        <v>141</v>
      </c>
      <c r="Q15" s="12" t="s">
        <v>142</v>
      </c>
      <c r="R15" s="12" t="s">
        <v>143</v>
      </c>
      <c r="S15" s="13" t="s">
        <v>151</v>
      </c>
      <c r="T15" s="11" t="s">
        <v>348</v>
      </c>
      <c r="U15" s="11" t="s">
        <v>152</v>
      </c>
      <c r="V15" s="38" t="s">
        <v>153</v>
      </c>
      <c r="W15" s="13" t="s">
        <v>349</v>
      </c>
      <c r="X15" s="13" t="s">
        <v>350</v>
      </c>
      <c r="Y15" s="13" t="s">
        <v>351</v>
      </c>
      <c r="Z15" s="13" t="s">
        <v>154</v>
      </c>
      <c r="AA15" s="13" t="s">
        <v>155</v>
      </c>
      <c r="AB15" s="13" t="s">
        <v>156</v>
      </c>
      <c r="AC15" s="13" t="s">
        <v>167</v>
      </c>
    </row>
    <row r="16" spans="1:29" ht="15" customHeight="1" thickBot="1" x14ac:dyDescent="0.3">
      <c r="A16" s="165"/>
      <c r="B16" s="39"/>
      <c r="C16" s="39"/>
      <c r="D16" s="40"/>
      <c r="E16" s="40"/>
      <c r="F16" s="39"/>
      <c r="G16" s="40"/>
      <c r="H16" s="39"/>
      <c r="I16" s="39"/>
      <c r="J16" s="39"/>
      <c r="K16" s="191"/>
      <c r="L16" s="190"/>
      <c r="M16" s="41"/>
      <c r="N16" s="190"/>
      <c r="O16" s="42"/>
      <c r="P16" s="39"/>
      <c r="Q16" s="43"/>
      <c r="R16" s="43"/>
      <c r="S16" s="41"/>
      <c r="T16" s="44"/>
      <c r="U16" s="45"/>
      <c r="V16" s="46"/>
      <c r="W16" s="44"/>
      <c r="X16" s="41"/>
      <c r="Y16" s="41"/>
      <c r="Z16" s="41"/>
      <c r="AA16" s="41"/>
      <c r="AB16" s="216"/>
      <c r="AC16" s="47"/>
    </row>
    <row r="17" spans="1:29" ht="15" customHeight="1" thickBot="1" x14ac:dyDescent="0.3">
      <c r="A17" s="165"/>
      <c r="B17" s="39"/>
      <c r="C17" s="39"/>
      <c r="D17" s="40"/>
      <c r="E17" s="40"/>
      <c r="F17" s="39"/>
      <c r="G17" s="40"/>
      <c r="H17" s="39"/>
      <c r="I17" s="39"/>
      <c r="J17" s="39"/>
      <c r="K17" s="191"/>
      <c r="L17" s="190"/>
      <c r="M17" s="41"/>
      <c r="N17" s="190"/>
      <c r="O17" s="42"/>
      <c r="P17" s="39"/>
      <c r="Q17" s="43"/>
      <c r="R17" s="43"/>
      <c r="S17" s="41"/>
      <c r="T17" s="44"/>
      <c r="U17" s="45"/>
      <c r="V17" s="46"/>
      <c r="W17" s="44"/>
      <c r="X17" s="41"/>
      <c r="Y17" s="41"/>
      <c r="Z17" s="41"/>
      <c r="AA17" s="41"/>
      <c r="AB17" s="216"/>
      <c r="AC17" s="47"/>
    </row>
    <row r="18" spans="1:29" ht="15" customHeight="1" thickBot="1" x14ac:dyDescent="0.3">
      <c r="A18" s="165"/>
      <c r="B18" s="39"/>
      <c r="C18" s="39"/>
      <c r="D18" s="40"/>
      <c r="E18" s="40"/>
      <c r="F18" s="39"/>
      <c r="G18" s="40"/>
      <c r="H18" s="39"/>
      <c r="I18" s="39"/>
      <c r="J18" s="39"/>
      <c r="K18" s="191"/>
      <c r="L18" s="190"/>
      <c r="M18" s="41"/>
      <c r="N18" s="190"/>
      <c r="O18" s="42"/>
      <c r="P18" s="39"/>
      <c r="Q18" s="43"/>
      <c r="R18" s="43"/>
      <c r="S18" s="41"/>
      <c r="T18" s="44"/>
      <c r="U18" s="45"/>
      <c r="V18" s="46"/>
      <c r="W18" s="44"/>
      <c r="X18" s="41"/>
      <c r="Y18" s="41"/>
      <c r="Z18" s="41"/>
      <c r="AA18" s="41"/>
      <c r="AB18" s="216"/>
      <c r="AC18" s="47"/>
    </row>
    <row r="19" spans="1:29" ht="15" customHeight="1" thickBot="1" x14ac:dyDescent="0.3">
      <c r="A19" s="165"/>
      <c r="B19" s="39"/>
      <c r="C19" s="39"/>
      <c r="D19" s="40"/>
      <c r="E19" s="40"/>
      <c r="F19" s="39"/>
      <c r="G19" s="40"/>
      <c r="H19" s="39"/>
      <c r="I19" s="39"/>
      <c r="J19" s="39"/>
      <c r="K19" s="191"/>
      <c r="L19" s="190"/>
      <c r="M19" s="41"/>
      <c r="N19" s="190"/>
      <c r="O19" s="42"/>
      <c r="P19" s="39"/>
      <c r="Q19" s="43"/>
      <c r="R19" s="43"/>
      <c r="S19" s="41"/>
      <c r="T19" s="44"/>
      <c r="U19" s="45"/>
      <c r="V19" s="46"/>
      <c r="W19" s="44"/>
      <c r="X19" s="41"/>
      <c r="Y19" s="41"/>
      <c r="Z19" s="41"/>
      <c r="AA19" s="41"/>
      <c r="AB19" s="216"/>
      <c r="AC19" s="47"/>
    </row>
    <row r="20" spans="1:29" ht="15" customHeight="1" thickBot="1" x14ac:dyDescent="0.3">
      <c r="A20" s="165"/>
      <c r="B20" s="39"/>
      <c r="C20" s="39"/>
      <c r="D20" s="40"/>
      <c r="E20" s="40"/>
      <c r="F20" s="39"/>
      <c r="G20" s="40"/>
      <c r="H20" s="39"/>
      <c r="I20" s="39"/>
      <c r="J20" s="39"/>
      <c r="K20" s="191"/>
      <c r="L20" s="190"/>
      <c r="M20" s="41"/>
      <c r="N20" s="190"/>
      <c r="O20" s="42"/>
      <c r="P20" s="39"/>
      <c r="Q20" s="43"/>
      <c r="R20" s="43"/>
      <c r="S20" s="41"/>
      <c r="T20" s="44"/>
      <c r="U20" s="45"/>
      <c r="V20" s="46"/>
      <c r="W20" s="44"/>
      <c r="X20" s="41"/>
      <c r="Y20" s="41"/>
      <c r="Z20" s="41"/>
      <c r="AA20" s="41"/>
      <c r="AB20" s="216"/>
      <c r="AC20" s="47"/>
    </row>
    <row r="21" spans="1:29" ht="15" customHeight="1" thickBot="1" x14ac:dyDescent="0.3">
      <c r="A21" s="165"/>
      <c r="B21" s="39"/>
      <c r="C21" s="39"/>
      <c r="D21" s="40"/>
      <c r="E21" s="40"/>
      <c r="F21" s="39"/>
      <c r="G21" s="40"/>
      <c r="H21" s="39"/>
      <c r="I21" s="39"/>
      <c r="J21" s="39"/>
      <c r="K21" s="191"/>
      <c r="L21" s="190"/>
      <c r="M21" s="41"/>
      <c r="N21" s="190"/>
      <c r="O21" s="42"/>
      <c r="P21" s="39"/>
      <c r="Q21" s="43"/>
      <c r="R21" s="43"/>
      <c r="S21" s="41"/>
      <c r="T21" s="44"/>
      <c r="U21" s="45"/>
      <c r="V21" s="46"/>
      <c r="W21" s="44"/>
      <c r="X21" s="41"/>
      <c r="Y21" s="41"/>
      <c r="Z21" s="41"/>
      <c r="AA21" s="41"/>
      <c r="AB21" s="216"/>
      <c r="AC21" s="47"/>
    </row>
    <row r="22" spans="1:29" ht="15" customHeight="1" thickBot="1" x14ac:dyDescent="0.3">
      <c r="A22" s="165"/>
      <c r="B22" s="39"/>
      <c r="C22" s="39"/>
      <c r="D22" s="40"/>
      <c r="E22" s="40"/>
      <c r="F22" s="39"/>
      <c r="G22" s="40"/>
      <c r="H22" s="39"/>
      <c r="I22" s="39"/>
      <c r="J22" s="39"/>
      <c r="K22" s="191"/>
      <c r="L22" s="190"/>
      <c r="M22" s="41"/>
      <c r="N22" s="190"/>
      <c r="O22" s="42"/>
      <c r="P22" s="39"/>
      <c r="Q22" s="43"/>
      <c r="R22" s="43"/>
      <c r="S22" s="41"/>
      <c r="T22" s="44"/>
      <c r="U22" s="45"/>
      <c r="V22" s="46"/>
      <c r="W22" s="44"/>
      <c r="X22" s="41"/>
      <c r="Y22" s="41"/>
      <c r="Z22" s="41"/>
      <c r="AA22" s="41"/>
      <c r="AB22" s="216"/>
      <c r="AC22" s="47"/>
    </row>
    <row r="23" spans="1:29" ht="15" customHeight="1" thickBot="1" x14ac:dyDescent="0.3">
      <c r="A23" s="165"/>
      <c r="B23" s="39"/>
      <c r="C23" s="39"/>
      <c r="D23" s="40"/>
      <c r="E23" s="40"/>
      <c r="F23" s="39"/>
      <c r="G23" s="40"/>
      <c r="H23" s="39"/>
      <c r="I23" s="39"/>
      <c r="J23" s="39"/>
      <c r="K23" s="191"/>
      <c r="L23" s="190"/>
      <c r="M23" s="41"/>
      <c r="N23" s="190"/>
      <c r="O23" s="42"/>
      <c r="P23" s="39"/>
      <c r="Q23" s="43"/>
      <c r="R23" s="43"/>
      <c r="S23" s="41"/>
      <c r="T23" s="44"/>
      <c r="U23" s="45"/>
      <c r="V23" s="46"/>
      <c r="W23" s="44"/>
      <c r="X23" s="41"/>
      <c r="Y23" s="41"/>
      <c r="Z23" s="41"/>
      <c r="AA23" s="41"/>
      <c r="AB23" s="216"/>
      <c r="AC23" s="47"/>
    </row>
    <row r="24" spans="1:29" ht="15" customHeight="1" thickBot="1" x14ac:dyDescent="0.3">
      <c r="A24" s="165"/>
      <c r="B24" s="39"/>
      <c r="C24" s="39"/>
      <c r="D24" s="40"/>
      <c r="E24" s="40"/>
      <c r="F24" s="39"/>
      <c r="G24" s="40"/>
      <c r="H24" s="39"/>
      <c r="I24" s="39"/>
      <c r="J24" s="39"/>
      <c r="K24" s="191"/>
      <c r="L24" s="190"/>
      <c r="M24" s="41"/>
      <c r="N24" s="190"/>
      <c r="O24" s="42"/>
      <c r="P24" s="39"/>
      <c r="Q24" s="43"/>
      <c r="R24" s="43"/>
      <c r="S24" s="41"/>
      <c r="T24" s="44"/>
      <c r="U24" s="45"/>
      <c r="V24" s="46"/>
      <c r="W24" s="44"/>
      <c r="X24" s="41"/>
      <c r="Y24" s="41"/>
      <c r="Z24" s="41"/>
      <c r="AA24" s="41"/>
      <c r="AB24" s="216"/>
      <c r="AC24" s="47"/>
    </row>
    <row r="25" spans="1:29" ht="15" customHeight="1" thickBot="1" x14ac:dyDescent="0.3">
      <c r="A25" s="165"/>
      <c r="B25" s="39"/>
      <c r="C25" s="39"/>
      <c r="D25" s="40"/>
      <c r="E25" s="40"/>
      <c r="F25" s="39"/>
      <c r="G25" s="40"/>
      <c r="H25" s="39"/>
      <c r="I25" s="39"/>
      <c r="J25" s="39"/>
      <c r="K25" s="191"/>
      <c r="L25" s="190"/>
      <c r="M25" s="41"/>
      <c r="N25" s="190"/>
      <c r="O25" s="42"/>
      <c r="P25" s="39"/>
      <c r="Q25" s="43"/>
      <c r="R25" s="43"/>
      <c r="S25" s="41"/>
      <c r="T25" s="44"/>
      <c r="U25" s="45"/>
      <c r="V25" s="46"/>
      <c r="W25" s="44"/>
      <c r="X25" s="41"/>
      <c r="Y25" s="41"/>
      <c r="Z25" s="41"/>
      <c r="AA25" s="41"/>
      <c r="AB25" s="216"/>
      <c r="AC25" s="47"/>
    </row>
    <row r="26" spans="1:29" ht="15" customHeight="1" thickBot="1" x14ac:dyDescent="0.3">
      <c r="A26" s="165"/>
      <c r="B26" s="39"/>
      <c r="C26" s="39"/>
      <c r="D26" s="40"/>
      <c r="E26" s="40"/>
      <c r="F26" s="39"/>
      <c r="G26" s="40"/>
      <c r="H26" s="39"/>
      <c r="I26" s="39"/>
      <c r="J26" s="39"/>
      <c r="K26" s="191"/>
      <c r="L26" s="190"/>
      <c r="M26" s="41"/>
      <c r="N26" s="190"/>
      <c r="O26" s="42"/>
      <c r="P26" s="39"/>
      <c r="Q26" s="43"/>
      <c r="R26" s="43"/>
      <c r="S26" s="41"/>
      <c r="T26" s="44"/>
      <c r="U26" s="45"/>
      <c r="V26" s="46"/>
      <c r="W26" s="44"/>
      <c r="X26" s="41"/>
      <c r="Y26" s="41"/>
      <c r="Z26" s="41"/>
      <c r="AA26" s="41"/>
      <c r="AB26" s="216"/>
      <c r="AC26" s="47"/>
    </row>
    <row r="27" spans="1:29" ht="15" customHeight="1" thickBot="1" x14ac:dyDescent="0.3">
      <c r="A27" s="165"/>
      <c r="B27" s="39"/>
      <c r="C27" s="39"/>
      <c r="D27" s="40"/>
      <c r="E27" s="40"/>
      <c r="F27" s="39"/>
      <c r="G27" s="40"/>
      <c r="H27" s="39"/>
      <c r="I27" s="39"/>
      <c r="J27" s="39"/>
      <c r="K27" s="191"/>
      <c r="L27" s="190"/>
      <c r="M27" s="41"/>
      <c r="N27" s="190"/>
      <c r="O27" s="42"/>
      <c r="P27" s="39"/>
      <c r="Q27" s="43"/>
      <c r="R27" s="43"/>
      <c r="S27" s="41"/>
      <c r="T27" s="44"/>
      <c r="U27" s="45"/>
      <c r="V27" s="46"/>
      <c r="W27" s="44"/>
      <c r="X27" s="41"/>
      <c r="Y27" s="41"/>
      <c r="Z27" s="41"/>
      <c r="AA27" s="41"/>
      <c r="AB27" s="216"/>
      <c r="AC27" s="47"/>
    </row>
    <row r="28" spans="1:29" ht="15" customHeight="1" thickBot="1" x14ac:dyDescent="0.3">
      <c r="A28" s="165"/>
      <c r="B28" s="39"/>
      <c r="C28" s="39"/>
      <c r="D28" s="40"/>
      <c r="E28" s="40"/>
      <c r="F28" s="39"/>
      <c r="G28" s="40"/>
      <c r="H28" s="39"/>
      <c r="I28" s="39"/>
      <c r="J28" s="39"/>
      <c r="K28" s="191"/>
      <c r="L28" s="190"/>
      <c r="M28" s="41"/>
      <c r="N28" s="190"/>
      <c r="O28" s="42"/>
      <c r="P28" s="39"/>
      <c r="Q28" s="43"/>
      <c r="R28" s="43"/>
      <c r="S28" s="41"/>
      <c r="T28" s="44"/>
      <c r="U28" s="45"/>
      <c r="V28" s="46"/>
      <c r="W28" s="44"/>
      <c r="X28" s="41"/>
      <c r="Y28" s="41"/>
      <c r="Z28" s="41"/>
      <c r="AA28" s="41"/>
      <c r="AB28" s="216"/>
      <c r="AC28" s="47"/>
    </row>
    <row r="29" spans="1:29" ht="15" customHeight="1" thickBot="1" x14ac:dyDescent="0.3">
      <c r="A29" s="165"/>
      <c r="B29" s="39"/>
      <c r="C29" s="39"/>
      <c r="D29" s="40"/>
      <c r="E29" s="40"/>
      <c r="F29" s="39"/>
      <c r="G29" s="40"/>
      <c r="H29" s="39"/>
      <c r="I29" s="39"/>
      <c r="J29" s="39"/>
      <c r="K29" s="191"/>
      <c r="L29" s="190"/>
      <c r="M29" s="41"/>
      <c r="N29" s="190"/>
      <c r="O29" s="42"/>
      <c r="P29" s="39"/>
      <c r="Q29" s="43"/>
      <c r="R29" s="43"/>
      <c r="S29" s="41"/>
      <c r="T29" s="44"/>
      <c r="U29" s="45"/>
      <c r="V29" s="46"/>
      <c r="W29" s="44"/>
      <c r="X29" s="41"/>
      <c r="Y29" s="41"/>
      <c r="Z29" s="41"/>
      <c r="AA29" s="41"/>
      <c r="AB29" s="216"/>
      <c r="AC29" s="47"/>
    </row>
    <row r="30" spans="1:29" ht="15" customHeight="1" thickBot="1" x14ac:dyDescent="0.3">
      <c r="A30" s="165"/>
      <c r="B30" s="39"/>
      <c r="C30" s="39"/>
      <c r="D30" s="40"/>
      <c r="E30" s="40"/>
      <c r="F30" s="39"/>
      <c r="G30" s="40"/>
      <c r="H30" s="39"/>
      <c r="I30" s="39"/>
      <c r="J30" s="39"/>
      <c r="K30" s="191"/>
      <c r="L30" s="190"/>
      <c r="M30" s="41"/>
      <c r="N30" s="190"/>
      <c r="O30" s="42"/>
      <c r="P30" s="39"/>
      <c r="Q30" s="43"/>
      <c r="R30" s="43"/>
      <c r="S30" s="41"/>
      <c r="T30" s="44"/>
      <c r="U30" s="45"/>
      <c r="V30" s="46"/>
      <c r="W30" s="44"/>
      <c r="X30" s="41"/>
      <c r="Y30" s="41"/>
      <c r="Z30" s="41"/>
      <c r="AA30" s="41"/>
      <c r="AB30" s="216"/>
      <c r="AC30" s="47"/>
    </row>
    <row r="31" spans="1:29" ht="15" customHeight="1" thickBot="1" x14ac:dyDescent="0.3">
      <c r="A31" s="165"/>
      <c r="B31" s="39"/>
      <c r="C31" s="39"/>
      <c r="D31" s="40"/>
      <c r="E31" s="40"/>
      <c r="F31" s="39"/>
      <c r="G31" s="40"/>
      <c r="H31" s="39"/>
      <c r="I31" s="39"/>
      <c r="J31" s="39"/>
      <c r="K31" s="191"/>
      <c r="L31" s="190"/>
      <c r="M31" s="41"/>
      <c r="N31" s="190"/>
      <c r="O31" s="42"/>
      <c r="P31" s="39"/>
      <c r="Q31" s="43"/>
      <c r="R31" s="43"/>
      <c r="S31" s="41"/>
      <c r="T31" s="44"/>
      <c r="U31" s="45"/>
      <c r="V31" s="46"/>
      <c r="W31" s="44"/>
      <c r="X31" s="41"/>
      <c r="Y31" s="41"/>
      <c r="Z31" s="41"/>
      <c r="AA31" s="41"/>
      <c r="AB31" s="216"/>
      <c r="AC31" s="47"/>
    </row>
    <row r="32" spans="1:29" ht="15" customHeight="1" thickBot="1" x14ac:dyDescent="0.3">
      <c r="A32" s="165"/>
      <c r="B32" s="39"/>
      <c r="C32" s="39"/>
      <c r="D32" s="40"/>
      <c r="E32" s="40"/>
      <c r="F32" s="39"/>
      <c r="G32" s="40"/>
      <c r="H32" s="39"/>
      <c r="I32" s="39"/>
      <c r="J32" s="39"/>
      <c r="K32" s="191"/>
      <c r="L32" s="190"/>
      <c r="M32" s="41"/>
      <c r="N32" s="190"/>
      <c r="O32" s="42"/>
      <c r="P32" s="39"/>
      <c r="Q32" s="43"/>
      <c r="R32" s="43"/>
      <c r="S32" s="41"/>
      <c r="T32" s="44"/>
      <c r="U32" s="45"/>
      <c r="V32" s="46"/>
      <c r="W32" s="44"/>
      <c r="X32" s="41"/>
      <c r="Y32" s="41"/>
      <c r="Z32" s="41"/>
      <c r="AA32" s="41"/>
      <c r="AB32" s="216"/>
      <c r="AC32" s="47"/>
    </row>
    <row r="33" spans="1:29" ht="15" customHeight="1" thickBot="1" x14ac:dyDescent="0.3">
      <c r="A33" s="165"/>
      <c r="B33" s="39"/>
      <c r="C33" s="39"/>
      <c r="D33" s="40"/>
      <c r="E33" s="40"/>
      <c r="F33" s="39"/>
      <c r="G33" s="40"/>
      <c r="H33" s="39"/>
      <c r="I33" s="39"/>
      <c r="J33" s="39"/>
      <c r="K33" s="191"/>
      <c r="L33" s="190"/>
      <c r="M33" s="41"/>
      <c r="N33" s="190"/>
      <c r="O33" s="42"/>
      <c r="P33" s="39"/>
      <c r="Q33" s="43"/>
      <c r="R33" s="43"/>
      <c r="S33" s="41"/>
      <c r="T33" s="44"/>
      <c r="U33" s="45"/>
      <c r="V33" s="46"/>
      <c r="W33" s="44"/>
      <c r="X33" s="41"/>
      <c r="Y33" s="41"/>
      <c r="Z33" s="41"/>
      <c r="AA33" s="41"/>
      <c r="AB33" s="216"/>
      <c r="AC33" s="47"/>
    </row>
    <row r="34" spans="1:29" ht="15" customHeight="1" thickBot="1" x14ac:dyDescent="0.3">
      <c r="A34" s="41"/>
      <c r="B34" s="39"/>
      <c r="C34" s="39"/>
      <c r="D34" s="40"/>
      <c r="E34" s="40"/>
      <c r="F34" s="39"/>
      <c r="G34" s="40"/>
      <c r="H34" s="39"/>
      <c r="I34" s="39"/>
      <c r="J34" s="39"/>
      <c r="K34" s="191"/>
      <c r="L34" s="190"/>
      <c r="M34" s="41"/>
      <c r="N34" s="190"/>
      <c r="O34" s="42"/>
      <c r="P34" s="39"/>
      <c r="Q34" s="43"/>
      <c r="R34" s="43"/>
      <c r="S34" s="41"/>
      <c r="T34" s="44"/>
      <c r="U34" s="45"/>
      <c r="V34" s="46"/>
      <c r="W34" s="44"/>
      <c r="X34" s="41"/>
      <c r="Y34" s="41"/>
      <c r="Z34" s="41"/>
      <c r="AA34" s="41"/>
      <c r="AB34" s="216"/>
      <c r="AC34" s="47"/>
    </row>
    <row r="35" spans="1:29" ht="15" customHeight="1" thickBot="1" x14ac:dyDescent="0.3">
      <c r="A35" s="50"/>
      <c r="B35" s="48"/>
      <c r="C35" s="48"/>
      <c r="D35" s="49"/>
      <c r="E35" s="49"/>
      <c r="F35" s="48"/>
      <c r="G35" s="49"/>
      <c r="H35" s="48"/>
      <c r="I35" s="48"/>
      <c r="J35" s="48"/>
      <c r="K35" s="192"/>
      <c r="L35" s="215"/>
      <c r="M35" s="50"/>
      <c r="N35" s="181"/>
      <c r="O35" s="51"/>
      <c r="P35" s="48"/>
      <c r="Q35" s="52"/>
      <c r="R35" s="52"/>
      <c r="S35" s="50"/>
      <c r="T35" s="53"/>
      <c r="U35" s="54"/>
      <c r="V35" s="55"/>
      <c r="W35" s="53"/>
      <c r="X35" s="50"/>
      <c r="Y35" s="50"/>
      <c r="Z35" s="50"/>
      <c r="AA35" s="50"/>
      <c r="AB35" s="217"/>
      <c r="AC35" s="56"/>
    </row>
    <row r="40" spans="1:29" x14ac:dyDescent="0.25">
      <c r="A40" t="s">
        <v>32</v>
      </c>
    </row>
    <row r="42" spans="1:29" x14ac:dyDescent="0.25">
      <c r="A42" t="s">
        <v>33</v>
      </c>
    </row>
    <row r="44" spans="1:29" x14ac:dyDescent="0.25">
      <c r="A44" t="s">
        <v>34</v>
      </c>
    </row>
  </sheetData>
  <mergeCells count="33">
    <mergeCell ref="B7:C7"/>
    <mergeCell ref="B2:R2"/>
    <mergeCell ref="B3:R3"/>
    <mergeCell ref="B4:C4"/>
    <mergeCell ref="B5:C5"/>
    <mergeCell ref="B6:C6"/>
    <mergeCell ref="B8:C8"/>
    <mergeCell ref="B9:C9"/>
    <mergeCell ref="B10:C10"/>
    <mergeCell ref="A12:A14"/>
    <mergeCell ref="B12:B14"/>
    <mergeCell ref="C12:C14"/>
    <mergeCell ref="AC12:AC14"/>
    <mergeCell ref="D13:D14"/>
    <mergeCell ref="E13:E14"/>
    <mergeCell ref="F13:G13"/>
    <mergeCell ref="H13:H14"/>
    <mergeCell ref="I13:J13"/>
    <mergeCell ref="D12:P12"/>
    <mergeCell ref="Q12:Q14"/>
    <mergeCell ref="R12:R13"/>
    <mergeCell ref="S12:S14"/>
    <mergeCell ref="T12:T13"/>
    <mergeCell ref="U12:U13"/>
    <mergeCell ref="K13:K14"/>
    <mergeCell ref="L13:L14"/>
    <mergeCell ref="M13:M14"/>
    <mergeCell ref="N13:N14"/>
    <mergeCell ref="O13:P13"/>
    <mergeCell ref="V12:V14"/>
    <mergeCell ref="W12:Z13"/>
    <mergeCell ref="AA12:AA14"/>
    <mergeCell ref="AB12:AB14"/>
  </mergeCells>
  <dataValidations count="24">
    <dataValidation allowBlank="1" showInputMessage="1" showErrorMessage="1" promptTitle="Подсказка:" prompt="В случае, если проведение закупки планируется на официальной Электронной торговой площадке Государственной корпорации «Ростех» и ОАО «АК «Транснефть» (www.etprf.ru)  в данном поле указывается сокращение: etprf" sqref="S12:S14"/>
    <dataValidation allowBlank="1" showInputMessage="1" showErrorMessage="1" promptTitle="Пример:" prompt="45000000000 Москва_x000a_70000000000 Тульская область" sqref="I13:J13"/>
    <dataValidation allowBlank="1" showInputMessage="1" showErrorMessage="1" promptTitle="Подсказка:" prompt="Выбрать из выпадающего списка пункт Единого положения, на основании которого проводится закупка у единственного поставщика или указать: Не применимо._x000a__x000a_Перечень пунктов приведен во вкладке &quot;Справочно&quot;." sqref="W14"/>
    <dataValidation allowBlank="1" showInputMessage="1" showErrorMessage="1" promptTitle="Подсказка:" prompt="Выбрать из выпадающего списка или заполнить вручную._x000a__x000a_Перечень сокращений с расшифровками приведен во вкладке &quot;Справочно&quot;." sqref="V12:V14"/>
    <dataValidation allowBlank="1" showInputMessage="1" showErrorMessage="1" promptTitle="Подсказка:" prompt="Указывается перечень поставщиков, выбранных по результатам квалификационного отбора и/или для закрытых закупок." sqref="U14"/>
    <dataValidation allowBlank="1" showInputMessage="1" showErrorMessage="1" promptTitle="Подсказка:" prompt="Указать индивидуальный номер закупки (квалификационного отбора для серии закупок), по результатам которой проводится лот._x000a__x000a_Или указать: Не применимо" sqref="T14"/>
    <dataValidation allowBlank="1" showInputMessage="1" showErrorMessage="1" promptTitle="Пример:" prompt="Декабрь 2015" sqref="P14"/>
    <dataValidation allowBlank="1" showInputMessage="1" showErrorMessage="1" promptTitle="Пример:" prompt="Январь 2015" sqref="O14"/>
    <dataValidation allowBlank="1" showInputMessage="1" showErrorMessage="1" promptTitle="Подсказка:" prompt="Способ закупки выбирается из всплывающего списка или заполняется вручную" sqref="Q12:Q14"/>
    <dataValidation allowBlank="1" showInputMessage="1" showErrorMessage="1" promptTitle="Подсказка:" prompt="Пересчет на рубли осуществляется по курсу ЦБ РФ, установленному на день формирования НМЦ_x000a__x000a_Сведения о курсе пересчета указываются в столбце &quot;Примечание&quot;" sqref="L13:L14"/>
    <dataValidation allowBlank="1" showInputMessage="1" showErrorMessage="1" promptTitle="Пример:" prompt="Москва_x000a__x000a_Тульская область" sqref="J14"/>
    <dataValidation allowBlank="1" showInputMessage="1" showErrorMessage="1" promptTitle="Пример: " prompt="45000000000_x000a_для Москвы_x000a__x000a_70000000000_x000a_для Тульской области" sqref="I14"/>
    <dataValidation allowBlank="1" showInputMessage="1" showErrorMessage="1" promptTitle="Подсказка:" prompt="Указать количество (объем) закупаемой продукции._x000a__x000a_*При указании в поле «Единица измерения» признака «Не применимо», в поле «Сведения о количестве (объеме)» указывается:_x000a__x000a_Не применимо" sqref="H13:H14"/>
    <dataValidation allowBlank="1" showInputMessage="1" showErrorMessage="1" promptTitle="Пример: Килограмм" prompt="_x000a_*При отсутствии кода и наименования единицы изменения, предусмотренного ОКЕИ в соответствующем поле указать:_x000a__x000a_Не применимо" sqref="G14"/>
    <dataValidation allowBlank="1" showInputMessage="1" showErrorMessage="1" promptTitle="Пример: 166" prompt="_x000a_*При отсутствии кода и наименования единицы изменения, предусмотренного ОКЕИ в соответствующем поле указать:_x000a__x000a_Не применимо" sqref="F14"/>
    <dataValidation allowBlank="1" showInputMessage="1" showErrorMessage="1" promptTitle="Пример: F 4560234" prompt="Для газоснабжения" sqref="C12:C14"/>
    <dataValidation allowBlank="1" showInputMessage="1" showErrorMessage="1" promptTitle="Подсказка:" prompt="Предмет договора должен полно и четко описывать закупаемую продукцию._x000a__x000a_Примеры:_x000a_01-001-00001 Поставка канцелярских товаров_x000a__x000a_01-001-00002 Выполнение работ по строительству объекта &quot;...&quot;_x000a__x000a_01-001-00003 Оказание услуг по проведению конференции" sqref="D13:D14"/>
    <dataValidation allowBlank="1" showInputMessage="1" showErrorMessage="1" promptTitle="Пример: М.71.12.11 или 71.12.11" prompt="Для разработки проектов тепло-, водо-, газоснабжения" sqref="B12:B14"/>
    <dataValidation allowBlank="1" showInputMessage="1" showErrorMessage="1" promptTitle="Подсказка:" prompt="Указать не менее 2-х минимальных требований по предмету договора._x000a__x000a_Пример:_x000a_Закупаемая продукция должна соответствовать целевому назначению; быть своевременно предоставлена; соответствовать требованиям безопасности, надежности и экологичности" sqref="E13:E14"/>
    <dataValidation allowBlank="1" showInputMessage="1" showErrorMessage="1" promptTitle="Пример:" prompt="1 234 567,89 Российских рублей_x000a__x000a_2 000 000,00 долларов США_x000a__x000a_3 000 000,30 евро" sqref="K13:K14"/>
    <dataValidation allowBlank="1" showInputMessage="1" showErrorMessage="1" errorTitle="Ошибка ввода" error="Необходимо выбрать наименование из выпадающего списка" sqref="AB16:AB35"/>
    <dataValidation allowBlank="1" showInputMessage="1" showErrorMessage="1" errorTitle="Ошибка ввода" error="Основание должно быть выбрано из выпадающего списка пунктов Положения о закупках" sqref="X16:X35"/>
    <dataValidation allowBlank="1" showInputMessage="1" showErrorMessage="1" errorTitle="Ошибка ввода" error="Необходимо выбрать из выпадающего списка" sqref="T16:U35"/>
    <dataValidation type="date" allowBlank="1" showInputMessage="1" showErrorMessage="1" errorTitle="Ошибка ввода" error="Дата должна быть в формате: &quot;Месяц год&quot;._x000a__x000a_Пример: Январь 2015" sqref="O16:P35">
      <formula1>1</formula1>
      <formula2>2958465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Ошибка ввода" error="Необходимо выбрать из выпадающего списка">
          <x14:formula1>
            <xm:f>Справочно!$E$16:$E$18</xm:f>
          </x14:formula1>
          <xm:sqref>R16:R35</xm:sqref>
        </x14:dataValidation>
        <x14:dataValidation type="list" allowBlank="1" showInputMessage="1" showErrorMessage="1" errorTitle="Ошибка ввода" error="Необходимо выбрать способ закупки из выпадающего списка">
          <x14:formula1>
            <xm:f>Справочно!$C$12:$C$34</xm:f>
          </x14:formula1>
          <xm:sqref>Q16:Q35</xm:sqref>
        </x14:dataValidation>
        <x14:dataValidation type="list" allowBlank="1" showInputMessage="1" showErrorMessage="1" errorTitle="Ошибка ввода" error="Основание должно быть выбрано из выпадающего списка пунктов Положения о закупках">
          <x14:formula1>
            <xm:f>Справочно!$G$3:$G$41</xm:f>
          </x14:formula1>
          <xm:sqref>W16:W35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79"/>
  <sheetViews>
    <sheetView zoomScale="85" zoomScaleNormal="85" workbookViewId="0">
      <selection activeCell="D50" sqref="D50"/>
    </sheetView>
  </sheetViews>
  <sheetFormatPr defaultRowHeight="12.75" x14ac:dyDescent="0.2"/>
  <cols>
    <col min="1" max="1" width="32.7109375" style="61" customWidth="1"/>
    <col min="2" max="2" width="11.5703125" style="61" bestFit="1" customWidth="1"/>
    <col min="3" max="3" width="12.28515625" style="61" customWidth="1"/>
    <col min="4" max="4" width="18.7109375" style="61" customWidth="1"/>
    <col min="5" max="5" width="13.85546875" style="61" customWidth="1"/>
    <col min="6" max="6" width="9.140625" style="61"/>
    <col min="7" max="7" width="10.5703125" style="61" customWidth="1"/>
    <col min="8" max="8" width="14.7109375" style="61" customWidth="1"/>
    <col min="9" max="9" width="12.5703125" style="61" customWidth="1"/>
    <col min="10" max="10" width="13.5703125" style="61" customWidth="1"/>
    <col min="11" max="11" width="14.7109375" style="61" customWidth="1"/>
    <col min="12" max="12" width="14.28515625" style="61" customWidth="1"/>
    <col min="13" max="13" width="13.140625" style="61" customWidth="1"/>
    <col min="14" max="14" width="15" style="61" customWidth="1"/>
    <col min="15" max="15" width="10.5703125" style="61" customWidth="1"/>
    <col min="16" max="16" width="14.5703125" style="61" customWidth="1"/>
    <col min="17" max="17" width="10.5703125" style="61" customWidth="1"/>
    <col min="18" max="18" width="14.28515625" style="61" customWidth="1"/>
    <col min="19" max="19" width="10.5703125" style="61" customWidth="1"/>
    <col min="20" max="20" width="12.85546875" style="61" customWidth="1"/>
    <col min="21" max="21" width="10.5703125" style="61" customWidth="1"/>
    <col min="22" max="22" width="16.42578125" style="61" customWidth="1"/>
    <col min="23" max="23" width="10.5703125" style="61" customWidth="1"/>
    <col min="24" max="24" width="13.7109375" style="61" customWidth="1"/>
    <col min="25" max="25" width="10.5703125" style="61" customWidth="1"/>
    <col min="26" max="26" width="16.140625" style="61" customWidth="1"/>
    <col min="27" max="27" width="10.5703125" style="61" customWidth="1"/>
    <col min="28" max="28" width="15" style="61" customWidth="1"/>
    <col min="29" max="29" width="10.5703125" style="61" customWidth="1"/>
    <col min="30" max="30" width="17.140625" style="61" customWidth="1"/>
    <col min="31" max="31" width="10.5703125" style="61" customWidth="1"/>
    <col min="32" max="32" width="15.42578125" style="61" customWidth="1"/>
    <col min="33" max="33" width="10.5703125" style="61" customWidth="1"/>
    <col min="34" max="34" width="15.5703125" style="61" customWidth="1"/>
    <col min="35" max="37" width="10.5703125" style="61" customWidth="1"/>
    <col min="38" max="38" width="13.7109375" style="61" customWidth="1"/>
    <col min="39" max="16384" width="9.140625" style="61"/>
  </cols>
  <sheetData>
    <row r="2" spans="1:38" ht="13.5" customHeight="1" x14ac:dyDescent="0.2">
      <c r="A2" s="723" t="s">
        <v>124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</row>
    <row r="3" spans="1:38" ht="15.75" customHeight="1" thickBot="1" x14ac:dyDescent="0.25">
      <c r="A3" s="14"/>
      <c r="B3" s="14"/>
      <c r="C3" s="14"/>
      <c r="F3" s="461" t="s">
        <v>356</v>
      </c>
      <c r="G3" s="464">
        <v>2016</v>
      </c>
      <c r="H3" s="463" t="s">
        <v>357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38" x14ac:dyDescent="0.2">
      <c r="A4" s="6" t="s">
        <v>2</v>
      </c>
      <c r="B4" s="724" t="str">
        <f>РПЗ!B4</f>
        <v>АО "РЗП"</v>
      </c>
      <c r="C4" s="725"/>
      <c r="D4" s="178"/>
      <c r="E4" s="178"/>
      <c r="F4" s="178"/>
      <c r="G4" s="178"/>
      <c r="H4" s="180"/>
      <c r="I4" s="178"/>
      <c r="J4" s="180"/>
      <c r="K4" s="180"/>
      <c r="L4" s="180"/>
      <c r="M4" s="180"/>
      <c r="N4" s="180"/>
    </row>
    <row r="5" spans="1:38" x14ac:dyDescent="0.2">
      <c r="A5" s="7" t="s">
        <v>3</v>
      </c>
      <c r="B5" s="719" t="str">
        <f>РПЗ!B5</f>
        <v>Россия, 152907, Ярославская область, г. Рыбинск, пр. Серова, 89</v>
      </c>
      <c r="C5" s="720"/>
      <c r="D5" s="178"/>
      <c r="E5" s="178"/>
      <c r="F5" s="178"/>
      <c r="G5" s="178"/>
      <c r="H5" s="180"/>
      <c r="I5" s="178"/>
      <c r="J5" s="180"/>
      <c r="K5" s="180"/>
      <c r="L5" s="180"/>
      <c r="M5" s="180"/>
      <c r="N5" s="180"/>
    </row>
    <row r="6" spans="1:38" x14ac:dyDescent="0.2">
      <c r="A6" s="7" t="s">
        <v>4</v>
      </c>
      <c r="B6" s="719" t="str">
        <f>РПЗ!B6</f>
        <v>(4855)59-26-07</v>
      </c>
      <c r="C6" s="720"/>
      <c r="D6" s="178"/>
      <c r="E6" s="178"/>
      <c r="F6" s="178"/>
      <c r="G6" s="178"/>
      <c r="H6" s="180"/>
      <c r="I6" s="178"/>
      <c r="J6" s="180"/>
      <c r="K6" s="180"/>
      <c r="L6" s="180"/>
      <c r="M6" s="180"/>
      <c r="N6" s="180"/>
    </row>
    <row r="7" spans="1:38" x14ac:dyDescent="0.2">
      <c r="A7" s="7" t="s">
        <v>5</v>
      </c>
      <c r="B7" s="719" t="str">
        <f>РПЗ!B7</f>
        <v>pribor@rzp.su</v>
      </c>
      <c r="C7" s="720"/>
      <c r="D7" s="178"/>
      <c r="E7" s="178"/>
      <c r="F7" s="178"/>
      <c r="G7" s="178"/>
      <c r="H7" s="180"/>
      <c r="I7" s="178"/>
      <c r="J7" s="180"/>
      <c r="K7" s="180"/>
      <c r="L7" s="180"/>
      <c r="M7" s="180"/>
      <c r="N7" s="180"/>
    </row>
    <row r="8" spans="1:38" x14ac:dyDescent="0.2">
      <c r="A8" s="7" t="s">
        <v>6</v>
      </c>
      <c r="B8" s="719">
        <f>РПЗ!B8</f>
        <v>7610062970</v>
      </c>
      <c r="C8" s="720"/>
      <c r="D8" s="178"/>
      <c r="E8" s="178"/>
      <c r="F8" s="178"/>
      <c r="G8" s="178"/>
      <c r="H8" s="180"/>
      <c r="I8" s="178"/>
      <c r="J8" s="180"/>
      <c r="K8" s="180"/>
      <c r="L8" s="180"/>
      <c r="M8" s="180"/>
      <c r="N8" s="180"/>
    </row>
    <row r="9" spans="1:38" x14ac:dyDescent="0.2">
      <c r="A9" s="7" t="s">
        <v>7</v>
      </c>
      <c r="B9" s="719">
        <f>РПЗ!B9</f>
        <v>761001001</v>
      </c>
      <c r="C9" s="720"/>
      <c r="D9" s="178"/>
      <c r="E9" s="178"/>
      <c r="F9" s="178"/>
      <c r="G9" s="178"/>
      <c r="H9" s="180"/>
      <c r="I9" s="178"/>
      <c r="J9" s="180"/>
      <c r="K9" s="180"/>
      <c r="L9" s="180"/>
      <c r="M9" s="180"/>
      <c r="N9" s="180"/>
    </row>
    <row r="10" spans="1:38" ht="13.5" thickBot="1" x14ac:dyDescent="0.25">
      <c r="A10" s="8" t="s">
        <v>8</v>
      </c>
      <c r="B10" s="721">
        <f>РПЗ!B10</f>
        <v>78415000000</v>
      </c>
      <c r="C10" s="722"/>
    </row>
    <row r="11" spans="1:38" ht="13.5" thickBot="1" x14ac:dyDescent="0.25">
      <c r="A11" s="28"/>
      <c r="B11" s="271"/>
      <c r="C11" s="271"/>
    </row>
    <row r="12" spans="1:38" ht="39" thickBot="1" x14ac:dyDescent="0.25">
      <c r="B12" s="74" t="s">
        <v>127</v>
      </c>
      <c r="C12" s="98" t="s">
        <v>126</v>
      </c>
      <c r="D12" s="78" t="s">
        <v>128</v>
      </c>
      <c r="E12" s="99" t="s">
        <v>126</v>
      </c>
      <c r="G12" s="751" t="s">
        <v>332</v>
      </c>
      <c r="H12" s="752"/>
      <c r="I12" s="752"/>
      <c r="J12" s="752"/>
      <c r="K12" s="752"/>
      <c r="L12" s="752"/>
      <c r="M12" s="752"/>
      <c r="N12" s="753"/>
      <c r="O12" s="741" t="s">
        <v>333</v>
      </c>
      <c r="P12" s="742"/>
      <c r="Q12" s="742"/>
      <c r="R12" s="742"/>
      <c r="S12" s="742"/>
      <c r="T12" s="742"/>
      <c r="U12" s="742"/>
      <c r="V12" s="743"/>
      <c r="W12" s="735" t="s">
        <v>334</v>
      </c>
      <c r="X12" s="736"/>
      <c r="Y12" s="736"/>
      <c r="Z12" s="736"/>
      <c r="AA12" s="736"/>
      <c r="AB12" s="736"/>
      <c r="AC12" s="736"/>
      <c r="AD12" s="737"/>
      <c r="AE12" s="726" t="s">
        <v>335</v>
      </c>
      <c r="AF12" s="727"/>
      <c r="AG12" s="727"/>
      <c r="AH12" s="727"/>
      <c r="AI12" s="727"/>
      <c r="AJ12" s="727"/>
      <c r="AK12" s="727"/>
      <c r="AL12" s="728"/>
    </row>
    <row r="13" spans="1:38" ht="15.75" customHeight="1" thickBot="1" x14ac:dyDescent="0.25">
      <c r="B13" s="100">
        <f>SUM(B16:B35)+B38</f>
        <v>261</v>
      </c>
      <c r="C13" s="101">
        <v>1</v>
      </c>
      <c r="D13" s="200">
        <f>SUM(РПЗ!$L:$L)</f>
        <v>907191827.37192583</v>
      </c>
      <c r="E13" s="102">
        <v>1</v>
      </c>
      <c r="G13" s="754"/>
      <c r="H13" s="755"/>
      <c r="I13" s="755"/>
      <c r="J13" s="755"/>
      <c r="K13" s="755"/>
      <c r="L13" s="755"/>
      <c r="M13" s="755"/>
      <c r="N13" s="756"/>
      <c r="O13" s="744"/>
      <c r="P13" s="745"/>
      <c r="Q13" s="745"/>
      <c r="R13" s="745"/>
      <c r="S13" s="745"/>
      <c r="T13" s="745"/>
      <c r="U13" s="745"/>
      <c r="V13" s="746"/>
      <c r="W13" s="738"/>
      <c r="X13" s="739"/>
      <c r="Y13" s="739"/>
      <c r="Z13" s="739"/>
      <c r="AA13" s="739"/>
      <c r="AB13" s="739"/>
      <c r="AC13" s="739"/>
      <c r="AD13" s="740"/>
      <c r="AE13" s="729"/>
      <c r="AF13" s="730"/>
      <c r="AG13" s="730"/>
      <c r="AH13" s="730"/>
      <c r="AI13" s="730"/>
      <c r="AJ13" s="730"/>
      <c r="AK13" s="730"/>
      <c r="AL13" s="731"/>
    </row>
    <row r="14" spans="1:38" ht="18.75" customHeight="1" thickBot="1" x14ac:dyDescent="0.25">
      <c r="G14" s="732" t="str">
        <f>CONCATENATE(Справочно!$I3,ПП!$G$3)</f>
        <v>Январь 2016</v>
      </c>
      <c r="H14" s="733"/>
      <c r="I14" s="732" t="str">
        <f>CONCATENATE(Справочно!$I4,ПП!$G$3)</f>
        <v>Февраль 2016</v>
      </c>
      <c r="J14" s="733"/>
      <c r="K14" s="732" t="str">
        <f>CONCATENATE(Справочно!$I5,ПП!$G$3)</f>
        <v>Март 2016</v>
      </c>
      <c r="L14" s="733"/>
      <c r="M14" s="734" t="s">
        <v>336</v>
      </c>
      <c r="N14" s="734"/>
      <c r="O14" s="732" t="str">
        <f>CONCATENATE(Справочно!$I6,ПП!$G$3)</f>
        <v>Апрель 2016</v>
      </c>
      <c r="P14" s="733"/>
      <c r="Q14" s="732" t="str">
        <f>CONCATENATE(Справочно!$I7,ПП!$G$3)</f>
        <v>Май 2016</v>
      </c>
      <c r="R14" s="733"/>
      <c r="S14" s="732" t="str">
        <f>CONCATENATE(Справочно!$I8,ПП!$G$3)</f>
        <v>Июнь 2016</v>
      </c>
      <c r="T14" s="733"/>
      <c r="U14" s="734" t="s">
        <v>337</v>
      </c>
      <c r="V14" s="734"/>
      <c r="W14" s="732" t="str">
        <f>CONCATENATE(Справочно!$I9,ПП!$G$3)</f>
        <v>Июль 2016</v>
      </c>
      <c r="X14" s="733"/>
      <c r="Y14" s="732" t="str">
        <f>CONCATENATE(Справочно!$I10,ПП!$G$3)</f>
        <v>Август 2016</v>
      </c>
      <c r="Z14" s="733"/>
      <c r="AA14" s="732" t="str">
        <f>CONCATENATE(Справочно!$I11,ПП!$G$3)</f>
        <v>Сентябрь 2016</v>
      </c>
      <c r="AB14" s="733"/>
      <c r="AC14" s="734" t="s">
        <v>338</v>
      </c>
      <c r="AD14" s="734"/>
      <c r="AE14" s="732" t="str">
        <f>CONCATENATE(Справочно!$I12,ПП!$G$3)</f>
        <v>Октябрь 2016</v>
      </c>
      <c r="AF14" s="733"/>
      <c r="AG14" s="732" t="str">
        <f>CONCATENATE(Справочно!$I13,ПП!$G$3)</f>
        <v>Ноябрь 2016</v>
      </c>
      <c r="AH14" s="733"/>
      <c r="AI14" s="732" t="str">
        <f>CONCATENATE(Справочно!$I14,ПП!$G$3)</f>
        <v>Декабрь 2016</v>
      </c>
      <c r="AJ14" s="733"/>
      <c r="AK14" s="734" t="s">
        <v>339</v>
      </c>
      <c r="AL14" s="734"/>
    </row>
    <row r="15" spans="1:38" ht="26.25" thickBot="1" x14ac:dyDescent="0.25">
      <c r="A15" s="73" t="s">
        <v>12</v>
      </c>
      <c r="B15" s="74" t="s">
        <v>342</v>
      </c>
      <c r="C15" s="75" t="s">
        <v>259</v>
      </c>
      <c r="D15" s="74" t="s">
        <v>341</v>
      </c>
      <c r="E15" s="75" t="s">
        <v>261</v>
      </c>
      <c r="G15" s="278" t="s">
        <v>342</v>
      </c>
      <c r="H15" s="279" t="s">
        <v>341</v>
      </c>
      <c r="I15" s="279" t="s">
        <v>342</v>
      </c>
      <c r="J15" s="279" t="s">
        <v>341</v>
      </c>
      <c r="K15" s="279" t="s">
        <v>342</v>
      </c>
      <c r="L15" s="414" t="s">
        <v>341</v>
      </c>
      <c r="M15" s="354" t="s">
        <v>342</v>
      </c>
      <c r="N15" s="354" t="s">
        <v>341</v>
      </c>
      <c r="O15" s="278" t="s">
        <v>342</v>
      </c>
      <c r="P15" s="279" t="s">
        <v>341</v>
      </c>
      <c r="Q15" s="279" t="s">
        <v>342</v>
      </c>
      <c r="R15" s="279" t="s">
        <v>341</v>
      </c>
      <c r="S15" s="279" t="s">
        <v>342</v>
      </c>
      <c r="T15" s="414" t="s">
        <v>341</v>
      </c>
      <c r="U15" s="354" t="s">
        <v>342</v>
      </c>
      <c r="V15" s="354" t="s">
        <v>341</v>
      </c>
      <c r="W15" s="278" t="s">
        <v>342</v>
      </c>
      <c r="X15" s="279" t="s">
        <v>341</v>
      </c>
      <c r="Y15" s="279" t="s">
        <v>342</v>
      </c>
      <c r="Z15" s="279" t="s">
        <v>341</v>
      </c>
      <c r="AA15" s="279" t="s">
        <v>342</v>
      </c>
      <c r="AB15" s="414" t="s">
        <v>341</v>
      </c>
      <c r="AC15" s="354" t="s">
        <v>342</v>
      </c>
      <c r="AD15" s="354" t="s">
        <v>341</v>
      </c>
      <c r="AE15" s="278" t="s">
        <v>342</v>
      </c>
      <c r="AF15" s="279" t="s">
        <v>341</v>
      </c>
      <c r="AG15" s="279" t="s">
        <v>342</v>
      </c>
      <c r="AH15" s="279" t="s">
        <v>341</v>
      </c>
      <c r="AI15" s="279" t="s">
        <v>342</v>
      </c>
      <c r="AJ15" s="414" t="s">
        <v>341</v>
      </c>
      <c r="AK15" s="354" t="s">
        <v>342</v>
      </c>
      <c r="AL15" s="354" t="s">
        <v>341</v>
      </c>
    </row>
    <row r="16" spans="1:38" ht="13.5" thickBot="1" x14ac:dyDescent="0.25">
      <c r="A16" s="113" t="s">
        <v>109</v>
      </c>
      <c r="B16" s="94">
        <f>COUNTIF(РПЗ!$Q:$Q,Справочно!$C12)</f>
        <v>9</v>
      </c>
      <c r="C16" s="145">
        <f t="shared" ref="C16:C35" si="0">$B16/$B$13</f>
        <v>3.4482758620689655E-2</v>
      </c>
      <c r="D16" s="193">
        <f>SUMIF(РПЗ!$Q:$Q,Справочно!$C12,РПЗ!$L:$L)</f>
        <v>372948565.23000002</v>
      </c>
      <c r="E16" s="182">
        <f t="shared" ref="E16:E35" si="1">D16/$D$40</f>
        <v>0.41110221011404724</v>
      </c>
      <c r="G16" s="292">
        <f>COUNTIFS(РПЗ!$Q:$Q,Справочно!$C12,РПЗ!$O:$O,ПП!$G$14)</f>
        <v>3</v>
      </c>
      <c r="H16" s="293">
        <f>SUMIFS(РПЗ!$L:$L,РПЗ!$Q:$Q,Справочно!$C12,РПЗ!$O:$O,$G$14)</f>
        <v>165429400</v>
      </c>
      <c r="I16" s="294">
        <f>COUNTIFS(РПЗ!$Q:$Q,Справочно!$C12,РПЗ!$O:$O,ПП!$I$14)</f>
        <v>0</v>
      </c>
      <c r="J16" s="293">
        <f>SUMIFS(РПЗ!$L:$L,РПЗ!$Q:$Q,Справочно!$C12,РПЗ!$O:$O,$I$14)</f>
        <v>0</v>
      </c>
      <c r="K16" s="294">
        <f>COUNTIFS(РПЗ!$Q:$Q,Справочно!$C12,РПЗ!$O:$O,ПП!$K$14)</f>
        <v>1</v>
      </c>
      <c r="L16" s="415">
        <f>SUMIFS(РПЗ!$L:$L,РПЗ!$Q:$Q,Справочно!$C12,РПЗ!$O:$O,$K$14)</f>
        <v>1456825</v>
      </c>
      <c r="M16" s="419">
        <f>SUM($G16,$I16,$K16)</f>
        <v>4</v>
      </c>
      <c r="N16" s="358">
        <f>SUM($H16,$J16,$L16)</f>
        <v>166886225</v>
      </c>
      <c r="O16" s="302">
        <f>COUNTIFS(РПЗ!$Q:$Q,Справочно!$C12,РПЗ!$O:$O,ПП!$O$14)</f>
        <v>5</v>
      </c>
      <c r="P16" s="303">
        <f>SUMIFS(РПЗ!$L:$L,РПЗ!$Q:$Q,Справочно!$C12,РПЗ!$O:$O,$O$14)</f>
        <v>206062340.22999999</v>
      </c>
      <c r="Q16" s="304">
        <f>COUNTIFS(РПЗ!$Q:$Q,Справочно!$C12,РПЗ!$O:$O,ПП!$Q$14)</f>
        <v>0</v>
      </c>
      <c r="R16" s="303">
        <f>SUMIFS(РПЗ!$L:$L,РПЗ!$Q:$Q,Справочно!$C12,РПЗ!$O:$O,$Q$14)</f>
        <v>0</v>
      </c>
      <c r="S16" s="304">
        <f>COUNTIFS(РПЗ!$Q:$Q,Справочно!$C12,РПЗ!$O:$O,ПП!$S$14)</f>
        <v>0</v>
      </c>
      <c r="T16" s="305">
        <f>SUMIFS(РПЗ!$L:$L,РПЗ!$Q:$Q,Справочно!$C12,РПЗ!$O:$O,$S$14)</f>
        <v>0</v>
      </c>
      <c r="U16" s="431">
        <f>SUM($O16,$Q16,$S16)</f>
        <v>5</v>
      </c>
      <c r="V16" s="403">
        <f>SUM($P16,$R16,$T16)</f>
        <v>206062340.22999999</v>
      </c>
      <c r="W16" s="286">
        <f>COUNTIFS(РПЗ!$Q:$Q,Справочно!$C12,РПЗ!$O:$O,ПП!$W$14)</f>
        <v>0</v>
      </c>
      <c r="X16" s="287">
        <f>SUMIFS(РПЗ!$L:$L,РПЗ!$Q:$Q,Справочно!$C12,РПЗ!$O:$O,$W$14)</f>
        <v>0</v>
      </c>
      <c r="Y16" s="288">
        <f>COUNTIFS(РПЗ!$Q:$Q,Справочно!$C12,РПЗ!$O:$O,ПП!$Y$14)</f>
        <v>0</v>
      </c>
      <c r="Z16" s="287">
        <f>SUMIFS(РПЗ!$L:$L,РПЗ!$Q:$Q,Справочно!$C12,РПЗ!$O:$O,$Y$14)</f>
        <v>0</v>
      </c>
      <c r="AA16" s="288">
        <f>COUNTIFS(РПЗ!$Q:$Q,Справочно!$C12,РПЗ!$O:$O,ПП!$AA$14)</f>
        <v>0</v>
      </c>
      <c r="AB16" s="436">
        <f>SUMIFS(РПЗ!$L:$L,РПЗ!$Q:$Q,Справочно!$C12,РПЗ!$O:$O,$AA$14)</f>
        <v>0</v>
      </c>
      <c r="AC16" s="437">
        <f>SUM($W16,$Y16,$AA16)</f>
        <v>0</v>
      </c>
      <c r="AD16" s="382">
        <f>SUM($X16,$Z16,$AB16)</f>
        <v>0</v>
      </c>
      <c r="AE16" s="308">
        <f>COUNTIFS(РПЗ!$Q:$Q,Справочно!$C12,РПЗ!$O:$O,ПП!$AE$14)</f>
        <v>0</v>
      </c>
      <c r="AF16" s="309">
        <f>SUMIFS(РПЗ!$L:$L,РПЗ!$Q:$Q,Справочно!$C12,РПЗ!$O:$O,$AE$14)</f>
        <v>0</v>
      </c>
      <c r="AG16" s="310">
        <f>COUNTIFS(РПЗ!$Q:$Q,Справочно!$C12,РПЗ!$O:$O,ПП!$AG$14)</f>
        <v>0</v>
      </c>
      <c r="AH16" s="309">
        <f>SUMIFS(РПЗ!$L:$L,РПЗ!$Q:$Q,Справочно!$C12,РПЗ!$O:$O,$AG$14)</f>
        <v>0</v>
      </c>
      <c r="AI16" s="310">
        <f>COUNTIFS(РПЗ!$Q:$Q,Справочно!$C12,РПЗ!$O:$O,ПП!$AI$14)</f>
        <v>0</v>
      </c>
      <c r="AJ16" s="448">
        <f>SUMIFS(РПЗ!$L:$L,РПЗ!$Q:$Q,Справочно!$C12,РПЗ!$O:$O,$AI$14)</f>
        <v>0</v>
      </c>
      <c r="AK16" s="449">
        <f>SUM($AE16,$AG16,$AI16)</f>
        <v>0</v>
      </c>
      <c r="AL16" s="375">
        <f>SUM($AF16,$AH16,$AJ16)</f>
        <v>0</v>
      </c>
    </row>
    <row r="17" spans="1:38" ht="13.5" thickBot="1" x14ac:dyDescent="0.25">
      <c r="A17" s="114" t="s">
        <v>268</v>
      </c>
      <c r="B17" s="94">
        <f>COUNTIF(РПЗ!$Q:$Q,Справочно!$C13)</f>
        <v>0</v>
      </c>
      <c r="C17" s="145">
        <f t="shared" si="0"/>
        <v>0</v>
      </c>
      <c r="D17" s="194">
        <f>SUMIF(РПЗ!$Q:$Q,Справочно!$C13,РПЗ!$L:$L)</f>
        <v>0</v>
      </c>
      <c r="E17" s="182">
        <f t="shared" si="1"/>
        <v>0</v>
      </c>
      <c r="G17" s="295">
        <f>COUNTIFS(РПЗ!$Q:$Q,Справочно!$C13,РПЗ!$O:$O,ПП!$G$14)</f>
        <v>0</v>
      </c>
      <c r="H17" s="296">
        <f>SUMIFS(РПЗ!$L:$L,РПЗ!$Q:$Q,Справочно!$C13,РПЗ!$O:$O,$G$14)</f>
        <v>0</v>
      </c>
      <c r="I17" s="297">
        <f>COUNTIFS(РПЗ!$Q:$Q,Справочно!$C13,РПЗ!$O:$O,ПП!$I$14)</f>
        <v>0</v>
      </c>
      <c r="J17" s="296">
        <f>SUMIFS(РПЗ!$L:$L,РПЗ!$Q:$Q,Справочно!$C13,РПЗ!$O:$O,$I$14)</f>
        <v>0</v>
      </c>
      <c r="K17" s="297">
        <f>COUNTIFS(РПЗ!$Q:$Q,Справочно!$C13,РПЗ!$O:$O,ПП!$K$14)</f>
        <v>0</v>
      </c>
      <c r="L17" s="416">
        <f>SUMIFS(РПЗ!$L:$L,РПЗ!$Q:$Q,Справочно!$C13,РПЗ!$O:$O,$K$14)</f>
        <v>0</v>
      </c>
      <c r="M17" s="419">
        <f t="shared" ref="M17:M35" si="2">SUM($G17,$I17,$K17)</f>
        <v>0</v>
      </c>
      <c r="N17" s="358">
        <f t="shared" ref="N17:N35" si="3">SUM($H17,$J17,$L17)</f>
        <v>0</v>
      </c>
      <c r="O17" s="302">
        <f>COUNTIFS(РПЗ!$Q:$Q,Справочно!$C13,РПЗ!$O:$O,ПП!$O$14)</f>
        <v>0</v>
      </c>
      <c r="P17" s="303">
        <f>SUMIFS(РПЗ!$L:$L,РПЗ!$Q:$Q,Справочно!$C13,РПЗ!$O:$O,$O$14)</f>
        <v>0</v>
      </c>
      <c r="Q17" s="304">
        <f>COUNTIFS(РПЗ!$Q:$Q,Справочно!$C13,РПЗ!$O:$O,ПП!$Q$14)</f>
        <v>0</v>
      </c>
      <c r="R17" s="303">
        <f>SUMIFS(РПЗ!$L:$L,РПЗ!$Q:$Q,Справочно!$C13,РПЗ!$O:$O,$Q$14)</f>
        <v>0</v>
      </c>
      <c r="S17" s="304">
        <f>COUNTIFS(РПЗ!$Q:$Q,Справочно!$C13,РПЗ!$O:$O,ПП!$S$14)</f>
        <v>0</v>
      </c>
      <c r="T17" s="305">
        <f>SUMIFS(РПЗ!$L:$L,РПЗ!$Q:$Q,Справочно!$C13,РПЗ!$O:$O,$S$14)</f>
        <v>0</v>
      </c>
      <c r="U17" s="431">
        <f t="shared" ref="U17:U35" si="4">SUM($O17,$Q17,$S17)</f>
        <v>0</v>
      </c>
      <c r="V17" s="403">
        <f t="shared" ref="V17:V35" si="5">SUM($P17,$R17,$T17)</f>
        <v>0</v>
      </c>
      <c r="W17" s="286">
        <f>COUNTIFS(РПЗ!$Q:$Q,Справочно!$C13,РПЗ!$O:$O,ПП!$W$14)</f>
        <v>0</v>
      </c>
      <c r="X17" s="287">
        <f>SUMIFS(РПЗ!$L:$L,РПЗ!$Q:$Q,Справочно!$C13,РПЗ!$O:$O,$W$14)</f>
        <v>0</v>
      </c>
      <c r="Y17" s="288">
        <f>COUNTIFS(РПЗ!$Q:$Q,Справочно!$C13,РПЗ!$O:$O,ПП!$Y$14)</f>
        <v>0</v>
      </c>
      <c r="Z17" s="287">
        <f>SUMIFS(РПЗ!$L:$L,РПЗ!$Q:$Q,Справочно!$C13,РПЗ!$O:$O,$Y$14)</f>
        <v>0</v>
      </c>
      <c r="AA17" s="288">
        <f>COUNTIFS(РПЗ!$Q:$Q,Справочно!$C13,РПЗ!$O:$O,ПП!$AA$14)</f>
        <v>0</v>
      </c>
      <c r="AB17" s="436">
        <f>SUMIFS(РПЗ!$L:$L,РПЗ!$Q:$Q,Справочно!$C13,РПЗ!$O:$O,$AA$14)</f>
        <v>0</v>
      </c>
      <c r="AC17" s="437">
        <f t="shared" ref="AC17:AC35" si="6">SUM($W17,$Y17,$AA17)</f>
        <v>0</v>
      </c>
      <c r="AD17" s="382">
        <f t="shared" ref="AD17:AD35" si="7">SUM($X17,$Z17,$AB17)</f>
        <v>0</v>
      </c>
      <c r="AE17" s="308">
        <f>COUNTIFS(РПЗ!$Q:$Q,Справочно!$C13,РПЗ!$O:$O,ПП!$AE$14)</f>
        <v>0</v>
      </c>
      <c r="AF17" s="309">
        <f>SUMIFS(РПЗ!$L:$L,РПЗ!$Q:$Q,Справочно!$C13,РПЗ!$O:$O,$AE$14)</f>
        <v>0</v>
      </c>
      <c r="AG17" s="310">
        <f>COUNTIFS(РПЗ!$Q:$Q,Справочно!$C13,РПЗ!$O:$O,ПП!$AG$14)</f>
        <v>0</v>
      </c>
      <c r="AH17" s="309">
        <f>SUMIFS(РПЗ!$L:$L,РПЗ!$Q:$Q,Справочно!$C13,РПЗ!$O:$O,$AG$14)</f>
        <v>0</v>
      </c>
      <c r="AI17" s="310">
        <f>COUNTIFS(РПЗ!$Q:$Q,Справочно!$C13,РПЗ!$O:$O,ПП!$AI$14)</f>
        <v>0</v>
      </c>
      <c r="AJ17" s="448">
        <f>SUMIFS(РПЗ!$L:$L,РПЗ!$Q:$Q,Справочно!$C13,РПЗ!$O:$O,$AI$14)</f>
        <v>0</v>
      </c>
      <c r="AK17" s="449">
        <f t="shared" ref="AK17:AK35" si="8">SUM($AE17,$AG17,$AI17)</f>
        <v>0</v>
      </c>
      <c r="AL17" s="375">
        <f t="shared" ref="AL17:AL35" si="9">SUM($AF17,$AH17,$AJ17)</f>
        <v>0</v>
      </c>
    </row>
    <row r="18" spans="1:38" ht="12.75" customHeight="1" thickBot="1" x14ac:dyDescent="0.25">
      <c r="A18" s="114" t="s">
        <v>111</v>
      </c>
      <c r="B18" s="94">
        <f>COUNTIF(РПЗ!$Q:$Q,Справочно!$C14)</f>
        <v>0</v>
      </c>
      <c r="C18" s="145">
        <f t="shared" si="0"/>
        <v>0</v>
      </c>
      <c r="D18" s="194">
        <f>SUMIF(РПЗ!$Q:$Q,Справочно!$C14,РПЗ!$L:$L)</f>
        <v>0</v>
      </c>
      <c r="E18" s="182">
        <f t="shared" si="1"/>
        <v>0</v>
      </c>
      <c r="G18" s="295">
        <f>COUNTIFS(РПЗ!$Q:$Q,Справочно!$C14,РПЗ!$O:$O,ПП!$G$14)</f>
        <v>0</v>
      </c>
      <c r="H18" s="296">
        <f>SUMIFS(РПЗ!$L:$L,РПЗ!$Q:$Q,Справочно!$C14,РПЗ!$O:$O,$G$14)</f>
        <v>0</v>
      </c>
      <c r="I18" s="297">
        <f>COUNTIFS(РПЗ!$Q:$Q,Справочно!$C14,РПЗ!$O:$O,ПП!$I$14)</f>
        <v>0</v>
      </c>
      <c r="J18" s="296">
        <f>SUMIFS(РПЗ!$L:$L,РПЗ!$Q:$Q,Справочно!$C14,РПЗ!$O:$O,$I$14)</f>
        <v>0</v>
      </c>
      <c r="K18" s="297">
        <f>COUNTIFS(РПЗ!$Q:$Q,Справочно!$C14,РПЗ!$O:$O,ПП!$K$14)</f>
        <v>0</v>
      </c>
      <c r="L18" s="416">
        <f>SUMIFS(РПЗ!$L:$L,РПЗ!$Q:$Q,Справочно!$C14,РПЗ!$O:$O,$K$14)</f>
        <v>0</v>
      </c>
      <c r="M18" s="419">
        <f t="shared" si="2"/>
        <v>0</v>
      </c>
      <c r="N18" s="358">
        <f t="shared" si="3"/>
        <v>0</v>
      </c>
      <c r="O18" s="302">
        <f>COUNTIFS(РПЗ!$Q:$Q,Справочно!$C14,РПЗ!$O:$O,ПП!$O$14)</f>
        <v>0</v>
      </c>
      <c r="P18" s="303">
        <f>SUMIFS(РПЗ!$L:$L,РПЗ!$Q:$Q,Справочно!$C14,РПЗ!$O:$O,$O$14)</f>
        <v>0</v>
      </c>
      <c r="Q18" s="304">
        <f>COUNTIFS(РПЗ!$Q:$Q,Справочно!$C14,РПЗ!$O:$O,ПП!$Q$14)</f>
        <v>0</v>
      </c>
      <c r="R18" s="303">
        <f>SUMIFS(РПЗ!$L:$L,РПЗ!$Q:$Q,Справочно!$C14,РПЗ!$O:$O,$Q$14)</f>
        <v>0</v>
      </c>
      <c r="S18" s="304">
        <f>COUNTIFS(РПЗ!$Q:$Q,Справочно!$C14,РПЗ!$O:$O,ПП!$S$14)</f>
        <v>0</v>
      </c>
      <c r="T18" s="305">
        <f>SUMIFS(РПЗ!$L:$L,РПЗ!$Q:$Q,Справочно!$C14,РПЗ!$O:$O,$S$14)</f>
        <v>0</v>
      </c>
      <c r="U18" s="431">
        <f t="shared" si="4"/>
        <v>0</v>
      </c>
      <c r="V18" s="403">
        <f t="shared" si="5"/>
        <v>0</v>
      </c>
      <c r="W18" s="286">
        <f>COUNTIFS(РПЗ!$Q:$Q,Справочно!$C14,РПЗ!$O:$O,ПП!$W$14)</f>
        <v>0</v>
      </c>
      <c r="X18" s="287">
        <f>SUMIFS(РПЗ!$L:$L,РПЗ!$Q:$Q,Справочно!$C14,РПЗ!$O:$O,$W$14)</f>
        <v>0</v>
      </c>
      <c r="Y18" s="288">
        <f>COUNTIFS(РПЗ!$Q:$Q,Справочно!$C14,РПЗ!$O:$O,ПП!$Y$14)</f>
        <v>0</v>
      </c>
      <c r="Z18" s="287">
        <f>SUMIFS(РПЗ!$L:$L,РПЗ!$Q:$Q,Справочно!$C14,РПЗ!$O:$O,$Y$14)</f>
        <v>0</v>
      </c>
      <c r="AA18" s="288">
        <f>COUNTIFS(РПЗ!$Q:$Q,Справочно!$C14,РПЗ!$O:$O,ПП!$AA$14)</f>
        <v>0</v>
      </c>
      <c r="AB18" s="436">
        <f>SUMIFS(РПЗ!$L:$L,РПЗ!$Q:$Q,Справочно!$C14,РПЗ!$O:$O,$AA$14)</f>
        <v>0</v>
      </c>
      <c r="AC18" s="437">
        <f t="shared" si="6"/>
        <v>0</v>
      </c>
      <c r="AD18" s="382">
        <f t="shared" si="7"/>
        <v>0</v>
      </c>
      <c r="AE18" s="308">
        <f>COUNTIFS(РПЗ!$Q:$Q,Справочно!$C14,РПЗ!$O:$O,ПП!$AE$14)</f>
        <v>0</v>
      </c>
      <c r="AF18" s="309">
        <f>SUMIFS(РПЗ!$L:$L,РПЗ!$Q:$Q,Справочно!$C14,РПЗ!$O:$O,$AE$14)</f>
        <v>0</v>
      </c>
      <c r="AG18" s="310">
        <f>COUNTIFS(РПЗ!$Q:$Q,Справочно!$C14,РПЗ!$O:$O,ПП!$AG$14)</f>
        <v>0</v>
      </c>
      <c r="AH18" s="309">
        <f>SUMIFS(РПЗ!$L:$L,РПЗ!$Q:$Q,Справочно!$C14,РПЗ!$O:$O,$AG$14)</f>
        <v>0</v>
      </c>
      <c r="AI18" s="310">
        <f>COUNTIFS(РПЗ!$Q:$Q,Справочно!$C14,РПЗ!$O:$O,ПП!$AI$14)</f>
        <v>0</v>
      </c>
      <c r="AJ18" s="448">
        <f>SUMIFS(РПЗ!$L:$L,РПЗ!$Q:$Q,Справочно!$C14,РПЗ!$O:$O,$AI$14)</f>
        <v>0</v>
      </c>
      <c r="AK18" s="449">
        <f t="shared" si="8"/>
        <v>0</v>
      </c>
      <c r="AL18" s="375">
        <f t="shared" si="9"/>
        <v>0</v>
      </c>
    </row>
    <row r="19" spans="1:38" ht="13.5" thickBot="1" x14ac:dyDescent="0.25">
      <c r="A19" s="114" t="s">
        <v>269</v>
      </c>
      <c r="B19" s="94">
        <f>COUNTIF(РПЗ!$Q:$Q,Справочно!$C15)</f>
        <v>0</v>
      </c>
      <c r="C19" s="145">
        <f t="shared" si="0"/>
        <v>0</v>
      </c>
      <c r="D19" s="194">
        <f>SUMIF(РПЗ!$Q:$Q,Справочно!$C15,РПЗ!$L:$L)</f>
        <v>0</v>
      </c>
      <c r="E19" s="182">
        <f t="shared" si="1"/>
        <v>0</v>
      </c>
      <c r="G19" s="295">
        <f>COUNTIFS(РПЗ!$Q:$Q,Справочно!$C15,РПЗ!$O:$O,ПП!$G$14)</f>
        <v>0</v>
      </c>
      <c r="H19" s="296">
        <f>SUMIFS(РПЗ!$L:$L,РПЗ!$Q:$Q,Справочно!$C15,РПЗ!$O:$O,$G$14)</f>
        <v>0</v>
      </c>
      <c r="I19" s="297">
        <f>COUNTIFS(РПЗ!$Q:$Q,Справочно!$C15,РПЗ!$O:$O,ПП!$I$14)</f>
        <v>0</v>
      </c>
      <c r="J19" s="296">
        <f>SUMIFS(РПЗ!$L:$L,РПЗ!$Q:$Q,Справочно!$C15,РПЗ!$O:$O,$I$14)</f>
        <v>0</v>
      </c>
      <c r="K19" s="297">
        <f>COUNTIFS(РПЗ!$Q:$Q,Справочно!$C15,РПЗ!$O:$O,ПП!$K$14)</f>
        <v>0</v>
      </c>
      <c r="L19" s="416">
        <f>SUMIFS(РПЗ!$L:$L,РПЗ!$Q:$Q,Справочно!$C15,РПЗ!$O:$O,$K$14)</f>
        <v>0</v>
      </c>
      <c r="M19" s="419">
        <f t="shared" si="2"/>
        <v>0</v>
      </c>
      <c r="N19" s="358">
        <f t="shared" si="3"/>
        <v>0</v>
      </c>
      <c r="O19" s="302">
        <f>COUNTIFS(РПЗ!$Q:$Q,Справочно!$C15,РПЗ!$O:$O,ПП!$O$14)</f>
        <v>0</v>
      </c>
      <c r="P19" s="303">
        <f>SUMIFS(РПЗ!$L:$L,РПЗ!$Q:$Q,Справочно!$C15,РПЗ!$O:$O,$O$14)</f>
        <v>0</v>
      </c>
      <c r="Q19" s="304">
        <f>COUNTIFS(РПЗ!$Q:$Q,Справочно!$C15,РПЗ!$O:$O,ПП!$Q$14)</f>
        <v>0</v>
      </c>
      <c r="R19" s="303">
        <f>SUMIFS(РПЗ!$L:$L,РПЗ!$Q:$Q,Справочно!$C15,РПЗ!$O:$O,$Q$14)</f>
        <v>0</v>
      </c>
      <c r="S19" s="304">
        <f>COUNTIFS(РПЗ!$Q:$Q,Справочно!$C15,РПЗ!$O:$O,ПП!$S$14)</f>
        <v>0</v>
      </c>
      <c r="T19" s="305">
        <f>SUMIFS(РПЗ!$L:$L,РПЗ!$Q:$Q,Справочно!$C15,РПЗ!$O:$O,$S$14)</f>
        <v>0</v>
      </c>
      <c r="U19" s="431">
        <f t="shared" si="4"/>
        <v>0</v>
      </c>
      <c r="V19" s="403">
        <f t="shared" si="5"/>
        <v>0</v>
      </c>
      <c r="W19" s="286">
        <f>COUNTIFS(РПЗ!$Q:$Q,Справочно!$C15,РПЗ!$O:$O,ПП!$W$14)</f>
        <v>0</v>
      </c>
      <c r="X19" s="287">
        <f>SUMIFS(РПЗ!$L:$L,РПЗ!$Q:$Q,Справочно!$C15,РПЗ!$O:$O,$W$14)</f>
        <v>0</v>
      </c>
      <c r="Y19" s="288">
        <f>COUNTIFS(РПЗ!$Q:$Q,Справочно!$C15,РПЗ!$O:$O,ПП!$Y$14)</f>
        <v>0</v>
      </c>
      <c r="Z19" s="287">
        <f>SUMIFS(РПЗ!$L:$L,РПЗ!$Q:$Q,Справочно!$C15,РПЗ!$O:$O,$Y$14)</f>
        <v>0</v>
      </c>
      <c r="AA19" s="288">
        <f>COUNTIFS(РПЗ!$Q:$Q,Справочно!$C15,РПЗ!$O:$O,ПП!$AA$14)</f>
        <v>0</v>
      </c>
      <c r="AB19" s="436">
        <f>SUMIFS(РПЗ!$L:$L,РПЗ!$Q:$Q,Справочно!$C15,РПЗ!$O:$O,$AA$14)</f>
        <v>0</v>
      </c>
      <c r="AC19" s="437">
        <f t="shared" si="6"/>
        <v>0</v>
      </c>
      <c r="AD19" s="382">
        <f t="shared" si="7"/>
        <v>0</v>
      </c>
      <c r="AE19" s="308">
        <f>COUNTIFS(РПЗ!$Q:$Q,Справочно!$C15,РПЗ!$O:$O,ПП!$AE$14)</f>
        <v>0</v>
      </c>
      <c r="AF19" s="309">
        <f>SUMIFS(РПЗ!$L:$L,РПЗ!$Q:$Q,Справочно!$C15,РПЗ!$O:$O,$AE$14)</f>
        <v>0</v>
      </c>
      <c r="AG19" s="310">
        <f>COUNTIFS(РПЗ!$Q:$Q,Справочно!$C15,РПЗ!$O:$O,ПП!$AG$14)</f>
        <v>0</v>
      </c>
      <c r="AH19" s="309">
        <f>SUMIFS(РПЗ!$L:$L,РПЗ!$Q:$Q,Справочно!$C15,РПЗ!$O:$O,$AG$14)</f>
        <v>0</v>
      </c>
      <c r="AI19" s="310">
        <f>COUNTIFS(РПЗ!$Q:$Q,Справочно!$C15,РПЗ!$O:$O,ПП!$AI$14)</f>
        <v>0</v>
      </c>
      <c r="AJ19" s="448">
        <f>SUMIFS(РПЗ!$L:$L,РПЗ!$Q:$Q,Справочно!$C15,РПЗ!$O:$O,$AI$14)</f>
        <v>0</v>
      </c>
      <c r="AK19" s="449">
        <f t="shared" si="8"/>
        <v>0</v>
      </c>
      <c r="AL19" s="375">
        <f t="shared" si="9"/>
        <v>0</v>
      </c>
    </row>
    <row r="20" spans="1:38" ht="13.5" thickBot="1" x14ac:dyDescent="0.25">
      <c r="A20" s="114" t="s">
        <v>113</v>
      </c>
      <c r="B20" s="94">
        <f>COUNTIF(РПЗ!$Q:$Q,Справочно!$C16)</f>
        <v>19</v>
      </c>
      <c r="C20" s="145">
        <f t="shared" si="0"/>
        <v>7.2796934865900387E-2</v>
      </c>
      <c r="D20" s="194">
        <f>SUMIF(РПЗ!$Q:$Q,Справочно!$C16,РПЗ!$L:$L)</f>
        <v>305655485</v>
      </c>
      <c r="E20" s="182">
        <f t="shared" si="1"/>
        <v>0.33692486613935163</v>
      </c>
      <c r="G20" s="295">
        <f>COUNTIFS(РПЗ!$Q:$Q,Справочно!$C16,РПЗ!$O:$O,ПП!$G$14)</f>
        <v>2</v>
      </c>
      <c r="H20" s="296">
        <f>SUMIFS(РПЗ!$L:$L,РПЗ!$Q:$Q,Справочно!$C16,РПЗ!$O:$O,$G$14)</f>
        <v>13806000</v>
      </c>
      <c r="I20" s="297">
        <f>COUNTIFS(РПЗ!$Q:$Q,Справочно!$C16,РПЗ!$O:$O,ПП!$I$14)</f>
        <v>1</v>
      </c>
      <c r="J20" s="296">
        <f>SUMIFS(РПЗ!$L:$L,РПЗ!$Q:$Q,Справочно!$C16,РПЗ!$O:$O,$I$14)</f>
        <v>7312855.96</v>
      </c>
      <c r="K20" s="297">
        <f>COUNTIFS(РПЗ!$Q:$Q,Справочно!$C16,РПЗ!$O:$O,ПП!$K$14)</f>
        <v>4</v>
      </c>
      <c r="L20" s="416">
        <f>SUMIFS(РПЗ!$L:$L,РПЗ!$Q:$Q,Справочно!$C16,РПЗ!$O:$O,$K$14)</f>
        <v>40885620</v>
      </c>
      <c r="M20" s="419">
        <f t="shared" si="2"/>
        <v>7</v>
      </c>
      <c r="N20" s="358">
        <f t="shared" si="3"/>
        <v>62004475.960000001</v>
      </c>
      <c r="O20" s="302">
        <f>COUNTIFS(РПЗ!$Q:$Q,Справочно!$C16,РПЗ!$O:$O,ПП!$O$14)</f>
        <v>10</v>
      </c>
      <c r="P20" s="303">
        <f>SUMIFS(РПЗ!$L:$L,РПЗ!$Q:$Q,Справочно!$C16,РПЗ!$O:$O,$O$14)</f>
        <v>232277545.03999999</v>
      </c>
      <c r="Q20" s="304">
        <f>COUNTIFS(РПЗ!$Q:$Q,Справочно!$C16,РПЗ!$O:$O,ПП!$Q$14)</f>
        <v>0</v>
      </c>
      <c r="R20" s="303">
        <f>SUMIFS(РПЗ!$L:$L,РПЗ!$Q:$Q,Справочно!$C16,РПЗ!$O:$O,$Q$14)</f>
        <v>0</v>
      </c>
      <c r="S20" s="304">
        <f>COUNTIFS(РПЗ!$Q:$Q,Справочно!$C16,РПЗ!$O:$O,ПП!$S$14)</f>
        <v>0</v>
      </c>
      <c r="T20" s="305">
        <f>SUMIFS(РПЗ!$L:$L,РПЗ!$Q:$Q,Справочно!$C16,РПЗ!$O:$O,$S$14)</f>
        <v>0</v>
      </c>
      <c r="U20" s="431">
        <f t="shared" si="4"/>
        <v>10</v>
      </c>
      <c r="V20" s="403">
        <f t="shared" si="5"/>
        <v>232277545.03999999</v>
      </c>
      <c r="W20" s="286">
        <f>COUNTIFS(РПЗ!$Q:$Q,Справочно!$C16,РПЗ!$O:$O,ПП!$W$14)</f>
        <v>0</v>
      </c>
      <c r="X20" s="287">
        <f>SUMIFS(РПЗ!$L:$L,РПЗ!$Q:$Q,Справочно!$C16,РПЗ!$O:$O,$W$14)</f>
        <v>0</v>
      </c>
      <c r="Y20" s="288">
        <f>COUNTIFS(РПЗ!$Q:$Q,Справочно!$C16,РПЗ!$O:$O,ПП!$Y$14)</f>
        <v>0</v>
      </c>
      <c r="Z20" s="287">
        <f>SUMIFS(РПЗ!$L:$L,РПЗ!$Q:$Q,Справочно!$C16,РПЗ!$O:$O,$Y$14)</f>
        <v>0</v>
      </c>
      <c r="AA20" s="288">
        <f>COUNTIFS(РПЗ!$Q:$Q,Справочно!$C16,РПЗ!$O:$O,ПП!$AA$14)</f>
        <v>0</v>
      </c>
      <c r="AB20" s="436">
        <f>SUMIFS(РПЗ!$L:$L,РПЗ!$Q:$Q,Справочно!$C16,РПЗ!$O:$O,$AA$14)</f>
        <v>0</v>
      </c>
      <c r="AC20" s="437">
        <f t="shared" si="6"/>
        <v>0</v>
      </c>
      <c r="AD20" s="382">
        <f t="shared" si="7"/>
        <v>0</v>
      </c>
      <c r="AE20" s="308">
        <f>COUNTIFS(РПЗ!$Q:$Q,Справочно!$C16,РПЗ!$O:$O,ПП!$AE$14)</f>
        <v>0</v>
      </c>
      <c r="AF20" s="309">
        <f>SUMIFS(РПЗ!$L:$L,РПЗ!$Q:$Q,Справочно!$C16,РПЗ!$O:$O,$AE$14)</f>
        <v>0</v>
      </c>
      <c r="AG20" s="310">
        <f>COUNTIFS(РПЗ!$Q:$Q,Справочно!$C16,РПЗ!$O:$O,ПП!$AG$14)</f>
        <v>0</v>
      </c>
      <c r="AH20" s="309">
        <f>SUMIFS(РПЗ!$L:$L,РПЗ!$Q:$Q,Справочно!$C16,РПЗ!$O:$O,$AG$14)</f>
        <v>0</v>
      </c>
      <c r="AI20" s="310">
        <f>COUNTIFS(РПЗ!$Q:$Q,Справочно!$C16,РПЗ!$O:$O,ПП!$AI$14)</f>
        <v>0</v>
      </c>
      <c r="AJ20" s="448">
        <f>SUMIFS(РПЗ!$L:$L,РПЗ!$Q:$Q,Справочно!$C16,РПЗ!$O:$O,$AI$14)</f>
        <v>0</v>
      </c>
      <c r="AK20" s="449">
        <f t="shared" si="8"/>
        <v>0</v>
      </c>
      <c r="AL20" s="375">
        <f t="shared" si="9"/>
        <v>0</v>
      </c>
    </row>
    <row r="21" spans="1:38" ht="13.5" thickBot="1" x14ac:dyDescent="0.25">
      <c r="A21" s="114" t="s">
        <v>270</v>
      </c>
      <c r="B21" s="94">
        <f>COUNTIF(РПЗ!$Q:$Q,Справочно!$C17)</f>
        <v>0</v>
      </c>
      <c r="C21" s="145">
        <f t="shared" si="0"/>
        <v>0</v>
      </c>
      <c r="D21" s="194">
        <f>SUMIF(РПЗ!$Q:$Q,Справочно!$C17,РПЗ!$L:$L)</f>
        <v>0</v>
      </c>
      <c r="E21" s="182">
        <f t="shared" si="1"/>
        <v>0</v>
      </c>
      <c r="G21" s="295">
        <f>COUNTIFS(РПЗ!$Q:$Q,Справочно!$C17,РПЗ!$O:$O,ПП!$G$14)</f>
        <v>0</v>
      </c>
      <c r="H21" s="296">
        <f>SUMIFS(РПЗ!$L:$L,РПЗ!$Q:$Q,Справочно!$C17,РПЗ!$O:$O,$G$14)</f>
        <v>0</v>
      </c>
      <c r="I21" s="297">
        <f>COUNTIFS(РПЗ!$Q:$Q,Справочно!$C17,РПЗ!$O:$O,ПП!$I$14)</f>
        <v>0</v>
      </c>
      <c r="J21" s="296">
        <f>SUMIFS(РПЗ!$L:$L,РПЗ!$Q:$Q,Справочно!$C17,РПЗ!$O:$O,$I$14)</f>
        <v>0</v>
      </c>
      <c r="K21" s="297">
        <f>COUNTIFS(РПЗ!$Q:$Q,Справочно!$C17,РПЗ!$O:$O,ПП!$K$14)</f>
        <v>0</v>
      </c>
      <c r="L21" s="416">
        <f>SUMIFS(РПЗ!$L:$L,РПЗ!$Q:$Q,Справочно!$C17,РПЗ!$O:$O,$K$14)</f>
        <v>0</v>
      </c>
      <c r="M21" s="419">
        <f t="shared" si="2"/>
        <v>0</v>
      </c>
      <c r="N21" s="358">
        <f t="shared" si="3"/>
        <v>0</v>
      </c>
      <c r="O21" s="302">
        <f>COUNTIFS(РПЗ!$Q:$Q,Справочно!$C17,РПЗ!$O:$O,ПП!$O$14)</f>
        <v>0</v>
      </c>
      <c r="P21" s="303">
        <f>SUMIFS(РПЗ!$L:$L,РПЗ!$Q:$Q,Справочно!$C17,РПЗ!$O:$O,$O$14)</f>
        <v>0</v>
      </c>
      <c r="Q21" s="304">
        <f>COUNTIFS(РПЗ!$Q:$Q,Справочно!$C17,РПЗ!$O:$O,ПП!$Q$14)</f>
        <v>0</v>
      </c>
      <c r="R21" s="303">
        <f>SUMIFS(РПЗ!$L:$L,РПЗ!$Q:$Q,Справочно!$C17,РПЗ!$O:$O,$Q$14)</f>
        <v>0</v>
      </c>
      <c r="S21" s="304">
        <f>COUNTIFS(РПЗ!$Q:$Q,Справочно!$C17,РПЗ!$O:$O,ПП!$S$14)</f>
        <v>0</v>
      </c>
      <c r="T21" s="305">
        <f>SUMIFS(РПЗ!$L:$L,РПЗ!$Q:$Q,Справочно!$C17,РПЗ!$O:$O,$S$14)</f>
        <v>0</v>
      </c>
      <c r="U21" s="431">
        <f t="shared" si="4"/>
        <v>0</v>
      </c>
      <c r="V21" s="403">
        <f t="shared" si="5"/>
        <v>0</v>
      </c>
      <c r="W21" s="286">
        <f>COUNTIFS(РПЗ!$Q:$Q,Справочно!$C17,РПЗ!$O:$O,ПП!$W$14)</f>
        <v>0</v>
      </c>
      <c r="X21" s="287">
        <f>SUMIFS(РПЗ!$L:$L,РПЗ!$Q:$Q,Справочно!$C17,РПЗ!$O:$O,$W$14)</f>
        <v>0</v>
      </c>
      <c r="Y21" s="288">
        <f>COUNTIFS(РПЗ!$Q:$Q,Справочно!$C17,РПЗ!$O:$O,ПП!$Y$14)</f>
        <v>0</v>
      </c>
      <c r="Z21" s="287">
        <f>SUMIFS(РПЗ!$L:$L,РПЗ!$Q:$Q,Справочно!$C17,РПЗ!$O:$O,$Y$14)</f>
        <v>0</v>
      </c>
      <c r="AA21" s="288">
        <f>COUNTIFS(РПЗ!$Q:$Q,Справочно!$C17,РПЗ!$O:$O,ПП!$AA$14)</f>
        <v>0</v>
      </c>
      <c r="AB21" s="436">
        <f>SUMIFS(РПЗ!$L:$L,РПЗ!$Q:$Q,Справочно!$C17,РПЗ!$O:$O,$AA$14)</f>
        <v>0</v>
      </c>
      <c r="AC21" s="437">
        <f t="shared" si="6"/>
        <v>0</v>
      </c>
      <c r="AD21" s="382">
        <f t="shared" si="7"/>
        <v>0</v>
      </c>
      <c r="AE21" s="308">
        <f>COUNTIFS(РПЗ!$Q:$Q,Справочно!$C17,РПЗ!$O:$O,ПП!$AE$14)</f>
        <v>0</v>
      </c>
      <c r="AF21" s="309">
        <f>SUMIFS(РПЗ!$L:$L,РПЗ!$Q:$Q,Справочно!$C17,РПЗ!$O:$O,$AE$14)</f>
        <v>0</v>
      </c>
      <c r="AG21" s="310">
        <f>COUNTIFS(РПЗ!$Q:$Q,Справочно!$C17,РПЗ!$O:$O,ПП!$AG$14)</f>
        <v>0</v>
      </c>
      <c r="AH21" s="309">
        <f>SUMIFS(РПЗ!$L:$L,РПЗ!$Q:$Q,Справочно!$C17,РПЗ!$O:$O,$AG$14)</f>
        <v>0</v>
      </c>
      <c r="AI21" s="310">
        <f>COUNTIFS(РПЗ!$Q:$Q,Справочно!$C17,РПЗ!$O:$O,ПП!$AI$14)</f>
        <v>0</v>
      </c>
      <c r="AJ21" s="448">
        <f>SUMIFS(РПЗ!$L:$L,РПЗ!$Q:$Q,Справочно!$C17,РПЗ!$O:$O,$AI$14)</f>
        <v>0</v>
      </c>
      <c r="AK21" s="449">
        <f t="shared" si="8"/>
        <v>0</v>
      </c>
      <c r="AL21" s="375">
        <f t="shared" si="9"/>
        <v>0</v>
      </c>
    </row>
    <row r="22" spans="1:38" ht="13.5" thickBot="1" x14ac:dyDescent="0.25">
      <c r="A22" s="114" t="s">
        <v>115</v>
      </c>
      <c r="B22" s="94">
        <f>COUNTIF(РПЗ!$Q:$Q,Справочно!$C18)</f>
        <v>0</v>
      </c>
      <c r="C22" s="145">
        <f t="shared" si="0"/>
        <v>0</v>
      </c>
      <c r="D22" s="194">
        <f>SUMIF(РПЗ!$Q:$Q,Справочно!$C18,РПЗ!$L:$L)</f>
        <v>0</v>
      </c>
      <c r="E22" s="182">
        <f t="shared" si="1"/>
        <v>0</v>
      </c>
      <c r="G22" s="295">
        <f>COUNTIFS(РПЗ!$Q:$Q,Справочно!$C18,РПЗ!$O:$O,ПП!$G$14)</f>
        <v>0</v>
      </c>
      <c r="H22" s="296">
        <f>SUMIFS(РПЗ!$L:$L,РПЗ!$Q:$Q,Справочно!$C18,РПЗ!$O:$O,$G$14)</f>
        <v>0</v>
      </c>
      <c r="I22" s="297">
        <f>COUNTIFS(РПЗ!$Q:$Q,Справочно!$C18,РПЗ!$O:$O,ПП!$I$14)</f>
        <v>0</v>
      </c>
      <c r="J22" s="296">
        <f>SUMIFS(РПЗ!$L:$L,РПЗ!$Q:$Q,Справочно!$C18,РПЗ!$O:$O,$I$14)</f>
        <v>0</v>
      </c>
      <c r="K22" s="297">
        <f>COUNTIFS(РПЗ!$Q:$Q,Справочно!$C18,РПЗ!$O:$O,ПП!$K$14)</f>
        <v>0</v>
      </c>
      <c r="L22" s="416">
        <f>SUMIFS(РПЗ!$L:$L,РПЗ!$Q:$Q,Справочно!$C18,РПЗ!$O:$O,$K$14)</f>
        <v>0</v>
      </c>
      <c r="M22" s="419">
        <f t="shared" si="2"/>
        <v>0</v>
      </c>
      <c r="N22" s="358">
        <f t="shared" si="3"/>
        <v>0</v>
      </c>
      <c r="O22" s="302">
        <f>COUNTIFS(РПЗ!$Q:$Q,Справочно!$C18,РПЗ!$O:$O,ПП!$O$14)</f>
        <v>0</v>
      </c>
      <c r="P22" s="303">
        <f>SUMIFS(РПЗ!$L:$L,РПЗ!$Q:$Q,Справочно!$C18,РПЗ!$O:$O,$O$14)</f>
        <v>0</v>
      </c>
      <c r="Q22" s="304">
        <f>COUNTIFS(РПЗ!$Q:$Q,Справочно!$C18,РПЗ!$O:$O,ПП!$Q$14)</f>
        <v>0</v>
      </c>
      <c r="R22" s="303">
        <f>SUMIFS(РПЗ!$L:$L,РПЗ!$Q:$Q,Справочно!$C18,РПЗ!$O:$O,$Q$14)</f>
        <v>0</v>
      </c>
      <c r="S22" s="304">
        <f>COUNTIFS(РПЗ!$Q:$Q,Справочно!$C18,РПЗ!$O:$O,ПП!$S$14)</f>
        <v>0</v>
      </c>
      <c r="T22" s="305">
        <f>SUMIFS(РПЗ!$L:$L,РПЗ!$Q:$Q,Справочно!$C18,РПЗ!$O:$O,$S$14)</f>
        <v>0</v>
      </c>
      <c r="U22" s="431">
        <f t="shared" si="4"/>
        <v>0</v>
      </c>
      <c r="V22" s="403">
        <f t="shared" si="5"/>
        <v>0</v>
      </c>
      <c r="W22" s="286">
        <f>COUNTIFS(РПЗ!$Q:$Q,Справочно!$C18,РПЗ!$O:$O,ПП!$W$14)</f>
        <v>0</v>
      </c>
      <c r="X22" s="287">
        <f>SUMIFS(РПЗ!$L:$L,РПЗ!$Q:$Q,Справочно!$C18,РПЗ!$O:$O,$W$14)</f>
        <v>0</v>
      </c>
      <c r="Y22" s="288">
        <f>COUNTIFS(РПЗ!$Q:$Q,Справочно!$C18,РПЗ!$O:$O,ПП!$Y$14)</f>
        <v>0</v>
      </c>
      <c r="Z22" s="287">
        <f>SUMIFS(РПЗ!$L:$L,РПЗ!$Q:$Q,Справочно!$C18,РПЗ!$O:$O,$Y$14)</f>
        <v>0</v>
      </c>
      <c r="AA22" s="288">
        <f>COUNTIFS(РПЗ!$Q:$Q,Справочно!$C18,РПЗ!$O:$O,ПП!$AA$14)</f>
        <v>0</v>
      </c>
      <c r="AB22" s="436">
        <f>SUMIFS(РПЗ!$L:$L,РПЗ!$Q:$Q,Справочно!$C18,РПЗ!$O:$O,$AA$14)</f>
        <v>0</v>
      </c>
      <c r="AC22" s="437">
        <f t="shared" si="6"/>
        <v>0</v>
      </c>
      <c r="AD22" s="382">
        <f t="shared" si="7"/>
        <v>0</v>
      </c>
      <c r="AE22" s="308">
        <f>COUNTIFS(РПЗ!$Q:$Q,Справочно!$C18,РПЗ!$O:$O,ПП!$AE$14)</f>
        <v>0</v>
      </c>
      <c r="AF22" s="309">
        <f>SUMIFS(РПЗ!$L:$L,РПЗ!$Q:$Q,Справочно!$C18,РПЗ!$O:$O,$AE$14)</f>
        <v>0</v>
      </c>
      <c r="AG22" s="310">
        <f>COUNTIFS(РПЗ!$Q:$Q,Справочно!$C18,РПЗ!$O:$O,ПП!$AG$14)</f>
        <v>0</v>
      </c>
      <c r="AH22" s="309">
        <f>SUMIFS(РПЗ!$L:$L,РПЗ!$Q:$Q,Справочно!$C18,РПЗ!$O:$O,$AG$14)</f>
        <v>0</v>
      </c>
      <c r="AI22" s="310">
        <f>COUNTIFS(РПЗ!$Q:$Q,Справочно!$C18,РПЗ!$O:$O,ПП!$AI$14)</f>
        <v>0</v>
      </c>
      <c r="AJ22" s="448">
        <f>SUMIFS(РПЗ!$L:$L,РПЗ!$Q:$Q,Справочно!$C18,РПЗ!$O:$O,$AI$14)</f>
        <v>0</v>
      </c>
      <c r="AK22" s="449">
        <f t="shared" si="8"/>
        <v>0</v>
      </c>
      <c r="AL22" s="375">
        <f t="shared" si="9"/>
        <v>0</v>
      </c>
    </row>
    <row r="23" spans="1:38" ht="13.5" thickBot="1" x14ac:dyDescent="0.25">
      <c r="A23" s="114" t="s">
        <v>271</v>
      </c>
      <c r="B23" s="94">
        <f>COUNTIF(РПЗ!$Q:$Q,Справочно!$C19)</f>
        <v>0</v>
      </c>
      <c r="C23" s="145">
        <f t="shared" si="0"/>
        <v>0</v>
      </c>
      <c r="D23" s="194">
        <f>SUMIF(РПЗ!$Q:$Q,Справочно!$C19,РПЗ!$L:$L)</f>
        <v>0</v>
      </c>
      <c r="E23" s="182">
        <f t="shared" si="1"/>
        <v>0</v>
      </c>
      <c r="G23" s="295">
        <f>COUNTIFS(РПЗ!$Q:$Q,Справочно!$C19,РПЗ!$O:$O,ПП!$G$14)</f>
        <v>0</v>
      </c>
      <c r="H23" s="296">
        <f>SUMIFS(РПЗ!$L:$L,РПЗ!$Q:$Q,Справочно!$C19,РПЗ!$O:$O,$G$14)</f>
        <v>0</v>
      </c>
      <c r="I23" s="297">
        <f>COUNTIFS(РПЗ!$Q:$Q,Справочно!$C19,РПЗ!$O:$O,ПП!$I$14)</f>
        <v>0</v>
      </c>
      <c r="J23" s="296">
        <f>SUMIFS(РПЗ!$L:$L,РПЗ!$Q:$Q,Справочно!$C19,РПЗ!$O:$O,$I$14)</f>
        <v>0</v>
      </c>
      <c r="K23" s="297">
        <f>COUNTIFS(РПЗ!$Q:$Q,Справочно!$C19,РПЗ!$O:$O,ПП!$K$14)</f>
        <v>0</v>
      </c>
      <c r="L23" s="416">
        <f>SUMIFS(РПЗ!$L:$L,РПЗ!$Q:$Q,Справочно!$C19,РПЗ!$O:$O,$K$14)</f>
        <v>0</v>
      </c>
      <c r="M23" s="419">
        <f t="shared" si="2"/>
        <v>0</v>
      </c>
      <c r="N23" s="358">
        <f t="shared" si="3"/>
        <v>0</v>
      </c>
      <c r="O23" s="302">
        <f>COUNTIFS(РПЗ!$Q:$Q,Справочно!$C19,РПЗ!$O:$O,ПП!$O$14)</f>
        <v>0</v>
      </c>
      <c r="P23" s="303">
        <f>SUMIFS(РПЗ!$L:$L,РПЗ!$Q:$Q,Справочно!$C19,РПЗ!$O:$O,$O$14)</f>
        <v>0</v>
      </c>
      <c r="Q23" s="304">
        <f>COUNTIFS(РПЗ!$Q:$Q,Справочно!$C19,РПЗ!$O:$O,ПП!$Q$14)</f>
        <v>0</v>
      </c>
      <c r="R23" s="303">
        <f>SUMIFS(РПЗ!$L:$L,РПЗ!$Q:$Q,Справочно!$C19,РПЗ!$O:$O,$Q$14)</f>
        <v>0</v>
      </c>
      <c r="S23" s="304">
        <f>COUNTIFS(РПЗ!$Q:$Q,Справочно!$C19,РПЗ!$O:$O,ПП!$S$14)</f>
        <v>0</v>
      </c>
      <c r="T23" s="305">
        <f>SUMIFS(РПЗ!$L:$L,РПЗ!$Q:$Q,Справочно!$C19,РПЗ!$O:$O,$S$14)</f>
        <v>0</v>
      </c>
      <c r="U23" s="431">
        <f t="shared" si="4"/>
        <v>0</v>
      </c>
      <c r="V23" s="403">
        <f t="shared" si="5"/>
        <v>0</v>
      </c>
      <c r="W23" s="286">
        <f>COUNTIFS(РПЗ!$Q:$Q,Справочно!$C19,РПЗ!$O:$O,ПП!$W$14)</f>
        <v>0</v>
      </c>
      <c r="X23" s="287">
        <f>SUMIFS(РПЗ!$L:$L,РПЗ!$Q:$Q,Справочно!$C19,РПЗ!$O:$O,$W$14)</f>
        <v>0</v>
      </c>
      <c r="Y23" s="288">
        <f>COUNTIFS(РПЗ!$Q:$Q,Справочно!$C19,РПЗ!$O:$O,ПП!$Y$14)</f>
        <v>0</v>
      </c>
      <c r="Z23" s="287">
        <f>SUMIFS(РПЗ!$L:$L,РПЗ!$Q:$Q,Справочно!$C19,РПЗ!$O:$O,$Y$14)</f>
        <v>0</v>
      </c>
      <c r="AA23" s="288">
        <f>COUNTIFS(РПЗ!$Q:$Q,Справочно!$C19,РПЗ!$O:$O,ПП!$AA$14)</f>
        <v>0</v>
      </c>
      <c r="AB23" s="436">
        <f>SUMIFS(РПЗ!$L:$L,РПЗ!$Q:$Q,Справочно!$C19,РПЗ!$O:$O,$AA$14)</f>
        <v>0</v>
      </c>
      <c r="AC23" s="437">
        <f t="shared" si="6"/>
        <v>0</v>
      </c>
      <c r="AD23" s="382">
        <f t="shared" si="7"/>
        <v>0</v>
      </c>
      <c r="AE23" s="308">
        <f>COUNTIFS(РПЗ!$Q:$Q,Справочно!$C19,РПЗ!$O:$O,ПП!$AE$14)</f>
        <v>0</v>
      </c>
      <c r="AF23" s="309">
        <f>SUMIFS(РПЗ!$L:$L,РПЗ!$Q:$Q,Справочно!$C19,РПЗ!$O:$O,$AE$14)</f>
        <v>0</v>
      </c>
      <c r="AG23" s="310">
        <f>COUNTIFS(РПЗ!$Q:$Q,Справочно!$C19,РПЗ!$O:$O,ПП!$AG$14)</f>
        <v>0</v>
      </c>
      <c r="AH23" s="309">
        <f>SUMIFS(РПЗ!$L:$L,РПЗ!$Q:$Q,Справочно!$C19,РПЗ!$O:$O,$AG$14)</f>
        <v>0</v>
      </c>
      <c r="AI23" s="310">
        <f>COUNTIFS(РПЗ!$Q:$Q,Справочно!$C19,РПЗ!$O:$O,ПП!$AI$14)</f>
        <v>0</v>
      </c>
      <c r="AJ23" s="448">
        <f>SUMIFS(РПЗ!$L:$L,РПЗ!$Q:$Q,Справочно!$C19,РПЗ!$O:$O,$AI$14)</f>
        <v>0</v>
      </c>
      <c r="AK23" s="449">
        <f t="shared" si="8"/>
        <v>0</v>
      </c>
      <c r="AL23" s="375">
        <f t="shared" si="9"/>
        <v>0</v>
      </c>
    </row>
    <row r="24" spans="1:38" ht="13.5" thickBot="1" x14ac:dyDescent="0.25">
      <c r="A24" s="114" t="s">
        <v>117</v>
      </c>
      <c r="B24" s="94">
        <f>COUNTIF(РПЗ!$Q:$Q,Справочно!$C20)</f>
        <v>211</v>
      </c>
      <c r="C24" s="145">
        <f t="shared" si="0"/>
        <v>0.80842911877394641</v>
      </c>
      <c r="D24" s="194">
        <f>SUMIF(РПЗ!$Q:$Q,Справочно!$C20,РПЗ!$L:$L)</f>
        <v>172578503.95192605</v>
      </c>
      <c r="E24" s="182">
        <f t="shared" si="1"/>
        <v>0.1902337507292966</v>
      </c>
      <c r="G24" s="295">
        <f>COUNTIFS(РПЗ!$Q:$Q,Справочно!$C20,РПЗ!$O:$O,ПП!$G$14)</f>
        <v>53</v>
      </c>
      <c r="H24" s="296">
        <f>SUMIFS(РПЗ!$L:$L,РПЗ!$Q:$Q,Справочно!$C20,РПЗ!$O:$O,$G$14)</f>
        <v>31228274</v>
      </c>
      <c r="I24" s="297">
        <f>COUNTIFS(РПЗ!$Q:$Q,Справочно!$C20,РПЗ!$O:$O,ПП!$I$14)</f>
        <v>14</v>
      </c>
      <c r="J24" s="296">
        <f>SUMIFS(РПЗ!$L:$L,РПЗ!$Q:$Q,Справочно!$C20,РПЗ!$O:$O,$I$14)</f>
        <v>13223749.94348</v>
      </c>
      <c r="K24" s="297">
        <f>COUNTIFS(РПЗ!$Q:$Q,Справочно!$C20,РПЗ!$O:$O,ПП!$K$14)</f>
        <v>31</v>
      </c>
      <c r="L24" s="416">
        <f>SUMIFS(РПЗ!$L:$L,РПЗ!$Q:$Q,Справочно!$C20,РПЗ!$O:$O,$K$14)</f>
        <v>48991082.008446001</v>
      </c>
      <c r="M24" s="419">
        <f t="shared" si="2"/>
        <v>98</v>
      </c>
      <c r="N24" s="358">
        <f t="shared" si="3"/>
        <v>93443105.951925993</v>
      </c>
      <c r="O24" s="302">
        <f>COUNTIFS(РПЗ!$Q:$Q,Справочно!$C20,РПЗ!$O:$O,ПП!$O$14)</f>
        <v>52</v>
      </c>
      <c r="P24" s="303">
        <f>SUMIFS(РПЗ!$L:$L,РПЗ!$Q:$Q,Справочно!$C20,РПЗ!$O:$O,$O$14)</f>
        <v>36586767</v>
      </c>
      <c r="Q24" s="304">
        <f>COUNTIFS(РПЗ!$Q:$Q,Справочно!$C20,РПЗ!$O:$O,ПП!$Q$14)</f>
        <v>2</v>
      </c>
      <c r="R24" s="303">
        <f>SUMIFS(РПЗ!$L:$L,РПЗ!$Q:$Q,Справочно!$C20,РПЗ!$O:$O,$Q$14)</f>
        <v>5177000</v>
      </c>
      <c r="S24" s="304">
        <f>COUNTIFS(РПЗ!$Q:$Q,Справочно!$C20,РПЗ!$O:$O,ПП!$S$14)</f>
        <v>12</v>
      </c>
      <c r="T24" s="305">
        <f>SUMIFS(РПЗ!$L:$L,РПЗ!$Q:$Q,Справочно!$C20,РПЗ!$O:$O,$S$14)</f>
        <v>7066617</v>
      </c>
      <c r="U24" s="431">
        <f t="shared" si="4"/>
        <v>66</v>
      </c>
      <c r="V24" s="403">
        <f t="shared" si="5"/>
        <v>48830384</v>
      </c>
      <c r="W24" s="286">
        <f>COUNTIFS(РПЗ!$Q:$Q,Справочно!$C20,РПЗ!$O:$O,ПП!$W$14)</f>
        <v>9</v>
      </c>
      <c r="X24" s="287">
        <f>SUMIFS(РПЗ!$L:$L,РПЗ!$Q:$Q,Справочно!$C20,РПЗ!$O:$O,$W$14)</f>
        <v>2272294</v>
      </c>
      <c r="Y24" s="288">
        <f>COUNTIFS(РПЗ!$Q:$Q,Справочно!$C20,РПЗ!$O:$O,ПП!$Y$14)</f>
        <v>4</v>
      </c>
      <c r="Z24" s="287">
        <f>SUMIFS(РПЗ!$L:$L,РПЗ!$Q:$Q,Справочно!$C20,РПЗ!$O:$O,$Y$14)</f>
        <v>5651700</v>
      </c>
      <c r="AA24" s="288">
        <f>COUNTIFS(РПЗ!$Q:$Q,Справочно!$C20,РПЗ!$O:$O,ПП!$AA$14)</f>
        <v>1</v>
      </c>
      <c r="AB24" s="436">
        <f>SUMIFS(РПЗ!$L:$L,РПЗ!$Q:$Q,Справочно!$C20,РПЗ!$O:$O,$AA$14)</f>
        <v>590000</v>
      </c>
      <c r="AC24" s="437">
        <f t="shared" si="6"/>
        <v>14</v>
      </c>
      <c r="AD24" s="382">
        <f t="shared" si="7"/>
        <v>8513994</v>
      </c>
      <c r="AE24" s="308">
        <f>COUNTIFS(РПЗ!$Q:$Q,Справочно!$C20,РПЗ!$O:$O,ПП!$AE$14)</f>
        <v>12</v>
      </c>
      <c r="AF24" s="309">
        <f>SUMIFS(РПЗ!$L:$L,РПЗ!$Q:$Q,Справочно!$C20,РПЗ!$O:$O,$AE$14)</f>
        <v>6034112</v>
      </c>
      <c r="AG24" s="310">
        <f>COUNTIFS(РПЗ!$Q:$Q,Справочно!$C20,РПЗ!$O:$O,ПП!$AG$14)</f>
        <v>2</v>
      </c>
      <c r="AH24" s="309">
        <f>SUMIFS(РПЗ!$L:$L,РПЗ!$Q:$Q,Справочно!$C20,РПЗ!$O:$O,$AG$14)</f>
        <v>476200</v>
      </c>
      <c r="AI24" s="310">
        <f>COUNTIFS(РПЗ!$Q:$Q,Справочно!$C20,РПЗ!$O:$O,ПП!$AI$14)</f>
        <v>0</v>
      </c>
      <c r="AJ24" s="448">
        <f>SUMIFS(РПЗ!$L:$L,РПЗ!$Q:$Q,Справочно!$C20,РПЗ!$O:$O,$AI$14)</f>
        <v>0</v>
      </c>
      <c r="AK24" s="449">
        <f t="shared" si="8"/>
        <v>14</v>
      </c>
      <c r="AL24" s="375">
        <f t="shared" si="9"/>
        <v>6510312</v>
      </c>
    </row>
    <row r="25" spans="1:38" ht="13.5" thickBot="1" x14ac:dyDescent="0.25">
      <c r="A25" s="114" t="s">
        <v>272</v>
      </c>
      <c r="B25" s="94">
        <f>COUNTIF(РПЗ!$Q:$Q,Справочно!$C21)</f>
        <v>0</v>
      </c>
      <c r="C25" s="145">
        <f t="shared" si="0"/>
        <v>0</v>
      </c>
      <c r="D25" s="194">
        <f>SUMIF(РПЗ!$Q:$Q,Справочно!$C21,РПЗ!$L:$L)</f>
        <v>0</v>
      </c>
      <c r="E25" s="182">
        <f t="shared" si="1"/>
        <v>0</v>
      </c>
      <c r="G25" s="295">
        <f>COUNTIFS(РПЗ!$Q:$Q,Справочно!$C21,РПЗ!$O:$O,ПП!$G$14)</f>
        <v>0</v>
      </c>
      <c r="H25" s="296">
        <f>SUMIFS(РПЗ!$L:$L,РПЗ!$Q:$Q,Справочно!$C21,РПЗ!$O:$O,$G$14)</f>
        <v>0</v>
      </c>
      <c r="I25" s="297">
        <f>COUNTIFS(РПЗ!$Q:$Q,Справочно!$C21,РПЗ!$O:$O,ПП!$I$14)</f>
        <v>0</v>
      </c>
      <c r="J25" s="296">
        <f>SUMIFS(РПЗ!$L:$L,РПЗ!$Q:$Q,Справочно!$C21,РПЗ!$O:$O,$I$14)</f>
        <v>0</v>
      </c>
      <c r="K25" s="297">
        <f>COUNTIFS(РПЗ!$Q:$Q,Справочно!$C21,РПЗ!$O:$O,ПП!$K$14)</f>
        <v>0</v>
      </c>
      <c r="L25" s="416">
        <f>SUMIFS(РПЗ!$L:$L,РПЗ!$Q:$Q,Справочно!$C21,РПЗ!$O:$O,$K$14)</f>
        <v>0</v>
      </c>
      <c r="M25" s="419">
        <f t="shared" si="2"/>
        <v>0</v>
      </c>
      <c r="N25" s="358">
        <f t="shared" si="3"/>
        <v>0</v>
      </c>
      <c r="O25" s="302">
        <f>COUNTIFS(РПЗ!$Q:$Q,Справочно!$C21,РПЗ!$O:$O,ПП!$O$14)</f>
        <v>0</v>
      </c>
      <c r="P25" s="303">
        <f>SUMIFS(РПЗ!$L:$L,РПЗ!$Q:$Q,Справочно!$C21,РПЗ!$O:$O,$O$14)</f>
        <v>0</v>
      </c>
      <c r="Q25" s="304">
        <f>COUNTIFS(РПЗ!$Q:$Q,Справочно!$C21,РПЗ!$O:$O,ПП!$Q$14)</f>
        <v>0</v>
      </c>
      <c r="R25" s="303">
        <f>SUMIFS(РПЗ!$L:$L,РПЗ!$Q:$Q,Справочно!$C21,РПЗ!$O:$O,$Q$14)</f>
        <v>0</v>
      </c>
      <c r="S25" s="304">
        <f>COUNTIFS(РПЗ!$Q:$Q,Справочно!$C21,РПЗ!$O:$O,ПП!$S$14)</f>
        <v>0</v>
      </c>
      <c r="T25" s="305">
        <f>SUMIFS(РПЗ!$L:$L,РПЗ!$Q:$Q,Справочно!$C21,РПЗ!$O:$O,$S$14)</f>
        <v>0</v>
      </c>
      <c r="U25" s="431">
        <f t="shared" si="4"/>
        <v>0</v>
      </c>
      <c r="V25" s="403">
        <f t="shared" si="5"/>
        <v>0</v>
      </c>
      <c r="W25" s="286">
        <f>COUNTIFS(РПЗ!$Q:$Q,Справочно!$C21,РПЗ!$O:$O,ПП!$W$14)</f>
        <v>0</v>
      </c>
      <c r="X25" s="287">
        <f>SUMIFS(РПЗ!$L:$L,РПЗ!$Q:$Q,Справочно!$C21,РПЗ!$O:$O,$W$14)</f>
        <v>0</v>
      </c>
      <c r="Y25" s="288">
        <f>COUNTIFS(РПЗ!$Q:$Q,Справочно!$C21,РПЗ!$O:$O,ПП!$Y$14)</f>
        <v>0</v>
      </c>
      <c r="Z25" s="287">
        <f>SUMIFS(РПЗ!$L:$L,РПЗ!$Q:$Q,Справочно!$C21,РПЗ!$O:$O,$Y$14)</f>
        <v>0</v>
      </c>
      <c r="AA25" s="288">
        <f>COUNTIFS(РПЗ!$Q:$Q,Справочно!$C21,РПЗ!$O:$O,ПП!$AA$14)</f>
        <v>0</v>
      </c>
      <c r="AB25" s="436">
        <f>SUMIFS(РПЗ!$L:$L,РПЗ!$Q:$Q,Справочно!$C21,РПЗ!$O:$O,$AA$14)</f>
        <v>0</v>
      </c>
      <c r="AC25" s="437">
        <f t="shared" si="6"/>
        <v>0</v>
      </c>
      <c r="AD25" s="382">
        <f t="shared" si="7"/>
        <v>0</v>
      </c>
      <c r="AE25" s="308">
        <f>COUNTIFS(РПЗ!$Q:$Q,Справочно!$C21,РПЗ!$O:$O,ПП!$AE$14)</f>
        <v>0</v>
      </c>
      <c r="AF25" s="309">
        <f>SUMIFS(РПЗ!$L:$L,РПЗ!$Q:$Q,Справочно!$C21,РПЗ!$O:$O,$AE$14)</f>
        <v>0</v>
      </c>
      <c r="AG25" s="310">
        <f>COUNTIFS(РПЗ!$Q:$Q,Справочно!$C21,РПЗ!$O:$O,ПП!$AG$14)</f>
        <v>0</v>
      </c>
      <c r="AH25" s="309">
        <f>SUMIFS(РПЗ!$L:$L,РПЗ!$Q:$Q,Справочно!$C21,РПЗ!$O:$O,$AG$14)</f>
        <v>0</v>
      </c>
      <c r="AI25" s="310">
        <f>COUNTIFS(РПЗ!$Q:$Q,Справочно!$C21,РПЗ!$O:$O,ПП!$AI$14)</f>
        <v>0</v>
      </c>
      <c r="AJ25" s="448">
        <f>SUMIFS(РПЗ!$L:$L,РПЗ!$Q:$Q,Справочно!$C21,РПЗ!$O:$O,$AI$14)</f>
        <v>0</v>
      </c>
      <c r="AK25" s="449">
        <f t="shared" si="8"/>
        <v>0</v>
      </c>
      <c r="AL25" s="375">
        <f t="shared" si="9"/>
        <v>0</v>
      </c>
    </row>
    <row r="26" spans="1:38" ht="13.5" thickBot="1" x14ac:dyDescent="0.25">
      <c r="A26" s="114" t="s">
        <v>176</v>
      </c>
      <c r="B26" s="94">
        <f>COUNTIF(РПЗ!$Q:$Q,Справочно!$C22)</f>
        <v>0</v>
      </c>
      <c r="C26" s="145">
        <f t="shared" si="0"/>
        <v>0</v>
      </c>
      <c r="D26" s="194">
        <f>SUMIF(РПЗ!$Q:$Q,Справочно!$C22,РПЗ!$L:$L)</f>
        <v>0</v>
      </c>
      <c r="E26" s="182">
        <f t="shared" si="1"/>
        <v>0</v>
      </c>
      <c r="G26" s="295">
        <f>COUNTIFS(РПЗ!$Q:$Q,Справочно!$C22,РПЗ!$O:$O,ПП!$G$14)</f>
        <v>0</v>
      </c>
      <c r="H26" s="296">
        <f>SUMIFS(РПЗ!$L:$L,РПЗ!$Q:$Q,Справочно!$C22,РПЗ!$O:$O,$G$14)</f>
        <v>0</v>
      </c>
      <c r="I26" s="297">
        <f>COUNTIFS(РПЗ!$Q:$Q,Справочно!$C22,РПЗ!$O:$O,ПП!$I$14)</f>
        <v>0</v>
      </c>
      <c r="J26" s="296">
        <f>SUMIFS(РПЗ!$L:$L,РПЗ!$Q:$Q,Справочно!$C22,РПЗ!$O:$O,$I$14)</f>
        <v>0</v>
      </c>
      <c r="K26" s="297">
        <f>COUNTIFS(РПЗ!$Q:$Q,Справочно!$C22,РПЗ!$O:$O,ПП!$K$14)</f>
        <v>0</v>
      </c>
      <c r="L26" s="416">
        <f>SUMIFS(РПЗ!$L:$L,РПЗ!$Q:$Q,Справочно!$C22,РПЗ!$O:$O,$K$14)</f>
        <v>0</v>
      </c>
      <c r="M26" s="419">
        <f t="shared" si="2"/>
        <v>0</v>
      </c>
      <c r="N26" s="358">
        <f t="shared" si="3"/>
        <v>0</v>
      </c>
      <c r="O26" s="302">
        <f>COUNTIFS(РПЗ!$Q:$Q,Справочно!$C22,РПЗ!$O:$O,ПП!$O$14)</f>
        <v>0</v>
      </c>
      <c r="P26" s="303">
        <f>SUMIFS(РПЗ!$L:$L,РПЗ!$Q:$Q,Справочно!$C22,РПЗ!$O:$O,$O$14)</f>
        <v>0</v>
      </c>
      <c r="Q26" s="304">
        <f>COUNTIFS(РПЗ!$Q:$Q,Справочно!$C22,РПЗ!$O:$O,ПП!$Q$14)</f>
        <v>0</v>
      </c>
      <c r="R26" s="303">
        <f>SUMIFS(РПЗ!$L:$L,РПЗ!$Q:$Q,Справочно!$C22,РПЗ!$O:$O,$Q$14)</f>
        <v>0</v>
      </c>
      <c r="S26" s="304">
        <f>COUNTIFS(РПЗ!$Q:$Q,Справочно!$C22,РПЗ!$O:$O,ПП!$S$14)</f>
        <v>0</v>
      </c>
      <c r="T26" s="305">
        <f>SUMIFS(РПЗ!$L:$L,РПЗ!$Q:$Q,Справочно!$C22,РПЗ!$O:$O,$S$14)</f>
        <v>0</v>
      </c>
      <c r="U26" s="431">
        <f t="shared" si="4"/>
        <v>0</v>
      </c>
      <c r="V26" s="403">
        <f t="shared" si="5"/>
        <v>0</v>
      </c>
      <c r="W26" s="286">
        <f>COUNTIFS(РПЗ!$Q:$Q,Справочно!$C22,РПЗ!$O:$O,ПП!$W$14)</f>
        <v>0</v>
      </c>
      <c r="X26" s="287">
        <f>SUMIFS(РПЗ!$L:$L,РПЗ!$Q:$Q,Справочно!$C22,РПЗ!$O:$O,$W$14)</f>
        <v>0</v>
      </c>
      <c r="Y26" s="288">
        <f>COUNTIFS(РПЗ!$Q:$Q,Справочно!$C22,РПЗ!$O:$O,ПП!$Y$14)</f>
        <v>0</v>
      </c>
      <c r="Z26" s="287">
        <f>SUMIFS(РПЗ!$L:$L,РПЗ!$Q:$Q,Справочно!$C22,РПЗ!$O:$O,$Y$14)</f>
        <v>0</v>
      </c>
      <c r="AA26" s="288">
        <f>COUNTIFS(РПЗ!$Q:$Q,Справочно!$C22,РПЗ!$O:$O,ПП!$AA$14)</f>
        <v>0</v>
      </c>
      <c r="AB26" s="436">
        <f>SUMIFS(РПЗ!$L:$L,РПЗ!$Q:$Q,Справочно!$C22,РПЗ!$O:$O,$AA$14)</f>
        <v>0</v>
      </c>
      <c r="AC26" s="437">
        <f t="shared" si="6"/>
        <v>0</v>
      </c>
      <c r="AD26" s="382">
        <f t="shared" si="7"/>
        <v>0</v>
      </c>
      <c r="AE26" s="308">
        <f>COUNTIFS(РПЗ!$Q:$Q,Справочно!$C22,РПЗ!$O:$O,ПП!$AE$14)</f>
        <v>0</v>
      </c>
      <c r="AF26" s="309">
        <f>SUMIFS(РПЗ!$L:$L,РПЗ!$Q:$Q,Справочно!$C22,РПЗ!$O:$O,$AE$14)</f>
        <v>0</v>
      </c>
      <c r="AG26" s="310">
        <f>COUNTIFS(РПЗ!$Q:$Q,Справочно!$C22,РПЗ!$O:$O,ПП!$AG$14)</f>
        <v>0</v>
      </c>
      <c r="AH26" s="309">
        <f>SUMIFS(РПЗ!$L:$L,РПЗ!$Q:$Q,Справочно!$C22,РПЗ!$O:$O,$AG$14)</f>
        <v>0</v>
      </c>
      <c r="AI26" s="310">
        <f>COUNTIFS(РПЗ!$Q:$Q,Справочно!$C22,РПЗ!$O:$O,ПП!$AI$14)</f>
        <v>0</v>
      </c>
      <c r="AJ26" s="448">
        <f>SUMIFS(РПЗ!$L:$L,РПЗ!$Q:$Q,Справочно!$C22,РПЗ!$O:$O,$AI$14)</f>
        <v>0</v>
      </c>
      <c r="AK26" s="449">
        <f t="shared" si="8"/>
        <v>0</v>
      </c>
      <c r="AL26" s="375">
        <f t="shared" si="9"/>
        <v>0</v>
      </c>
    </row>
    <row r="27" spans="1:38" ht="13.5" thickBot="1" x14ac:dyDescent="0.25">
      <c r="A27" s="114" t="s">
        <v>273</v>
      </c>
      <c r="B27" s="94">
        <f>COUNTIF(РПЗ!$Q:$Q,Справочно!$C23)</f>
        <v>0</v>
      </c>
      <c r="C27" s="145">
        <f t="shared" si="0"/>
        <v>0</v>
      </c>
      <c r="D27" s="194">
        <f>SUMIF(РПЗ!$Q:$Q,Справочно!$C23,РПЗ!$L:$L)</f>
        <v>0</v>
      </c>
      <c r="E27" s="182">
        <f t="shared" si="1"/>
        <v>0</v>
      </c>
      <c r="G27" s="295">
        <f>COUNTIFS(РПЗ!$Q:$Q,Справочно!$C23,РПЗ!$O:$O,ПП!$G$14)</f>
        <v>0</v>
      </c>
      <c r="H27" s="296">
        <f>SUMIFS(РПЗ!$L:$L,РПЗ!$Q:$Q,Справочно!$C23,РПЗ!$O:$O,$G$14)</f>
        <v>0</v>
      </c>
      <c r="I27" s="297">
        <f>COUNTIFS(РПЗ!$Q:$Q,Справочно!$C23,РПЗ!$O:$O,ПП!$I$14)</f>
        <v>0</v>
      </c>
      <c r="J27" s="296">
        <f>SUMIFS(РПЗ!$L:$L,РПЗ!$Q:$Q,Справочно!$C23,РПЗ!$O:$O,$I$14)</f>
        <v>0</v>
      </c>
      <c r="K27" s="297">
        <f>COUNTIFS(РПЗ!$Q:$Q,Справочно!$C23,РПЗ!$O:$O,ПП!$K$14)</f>
        <v>0</v>
      </c>
      <c r="L27" s="416">
        <f>SUMIFS(РПЗ!$L:$L,РПЗ!$Q:$Q,Справочно!$C23,РПЗ!$O:$O,$K$14)</f>
        <v>0</v>
      </c>
      <c r="M27" s="419">
        <f t="shared" si="2"/>
        <v>0</v>
      </c>
      <c r="N27" s="358">
        <f t="shared" si="3"/>
        <v>0</v>
      </c>
      <c r="O27" s="302">
        <f>COUNTIFS(РПЗ!$Q:$Q,Справочно!$C23,РПЗ!$O:$O,ПП!$O$14)</f>
        <v>0</v>
      </c>
      <c r="P27" s="303">
        <f>SUMIFS(РПЗ!$L:$L,РПЗ!$Q:$Q,Справочно!$C23,РПЗ!$O:$O,$O$14)</f>
        <v>0</v>
      </c>
      <c r="Q27" s="304">
        <f>COUNTIFS(РПЗ!$Q:$Q,Справочно!$C23,РПЗ!$O:$O,ПП!$Q$14)</f>
        <v>0</v>
      </c>
      <c r="R27" s="303">
        <f>SUMIFS(РПЗ!$L:$L,РПЗ!$Q:$Q,Справочно!$C23,РПЗ!$O:$O,$Q$14)</f>
        <v>0</v>
      </c>
      <c r="S27" s="304">
        <f>COUNTIFS(РПЗ!$Q:$Q,Справочно!$C23,РПЗ!$O:$O,ПП!$S$14)</f>
        <v>0</v>
      </c>
      <c r="T27" s="305">
        <f>SUMIFS(РПЗ!$L:$L,РПЗ!$Q:$Q,Справочно!$C23,РПЗ!$O:$O,$S$14)</f>
        <v>0</v>
      </c>
      <c r="U27" s="431">
        <f t="shared" si="4"/>
        <v>0</v>
      </c>
      <c r="V27" s="403">
        <f t="shared" si="5"/>
        <v>0</v>
      </c>
      <c r="W27" s="286">
        <f>COUNTIFS(РПЗ!$Q:$Q,Справочно!$C23,РПЗ!$O:$O,ПП!$W$14)</f>
        <v>0</v>
      </c>
      <c r="X27" s="287">
        <f>SUMIFS(РПЗ!$L:$L,РПЗ!$Q:$Q,Справочно!$C23,РПЗ!$O:$O,$W$14)</f>
        <v>0</v>
      </c>
      <c r="Y27" s="288">
        <f>COUNTIFS(РПЗ!$Q:$Q,Справочно!$C23,РПЗ!$O:$O,ПП!$Y$14)</f>
        <v>0</v>
      </c>
      <c r="Z27" s="287">
        <f>SUMIFS(РПЗ!$L:$L,РПЗ!$Q:$Q,Справочно!$C23,РПЗ!$O:$O,$Y$14)</f>
        <v>0</v>
      </c>
      <c r="AA27" s="288">
        <f>COUNTIFS(РПЗ!$Q:$Q,Справочно!$C23,РПЗ!$O:$O,ПП!$AA$14)</f>
        <v>0</v>
      </c>
      <c r="AB27" s="436">
        <f>SUMIFS(РПЗ!$L:$L,РПЗ!$Q:$Q,Справочно!$C23,РПЗ!$O:$O,$AA$14)</f>
        <v>0</v>
      </c>
      <c r="AC27" s="437">
        <f t="shared" si="6"/>
        <v>0</v>
      </c>
      <c r="AD27" s="382">
        <f t="shared" si="7"/>
        <v>0</v>
      </c>
      <c r="AE27" s="308">
        <f>COUNTIFS(РПЗ!$Q:$Q,Справочно!$C23,РПЗ!$O:$O,ПП!$AE$14)</f>
        <v>0</v>
      </c>
      <c r="AF27" s="309">
        <f>SUMIFS(РПЗ!$L:$L,РПЗ!$Q:$Q,Справочно!$C23,РПЗ!$O:$O,$AE$14)</f>
        <v>0</v>
      </c>
      <c r="AG27" s="310">
        <f>COUNTIFS(РПЗ!$Q:$Q,Справочно!$C23,РПЗ!$O:$O,ПП!$AG$14)</f>
        <v>0</v>
      </c>
      <c r="AH27" s="309">
        <f>SUMIFS(РПЗ!$L:$L,РПЗ!$Q:$Q,Справочно!$C23,РПЗ!$O:$O,$AG$14)</f>
        <v>0</v>
      </c>
      <c r="AI27" s="310">
        <f>COUNTIFS(РПЗ!$Q:$Q,Справочно!$C23,РПЗ!$O:$O,ПП!$AI$14)</f>
        <v>0</v>
      </c>
      <c r="AJ27" s="448">
        <f>SUMIFS(РПЗ!$L:$L,РПЗ!$Q:$Q,Справочно!$C23,РПЗ!$O:$O,$AI$14)</f>
        <v>0</v>
      </c>
      <c r="AK27" s="449">
        <f t="shared" si="8"/>
        <v>0</v>
      </c>
      <c r="AL27" s="375">
        <f t="shared" si="9"/>
        <v>0</v>
      </c>
    </row>
    <row r="28" spans="1:38" ht="13.5" thickBot="1" x14ac:dyDescent="0.25">
      <c r="A28" s="114" t="s">
        <v>177</v>
      </c>
      <c r="B28" s="94">
        <f>COUNTIF(РПЗ!$Q:$Q,Справочно!$C24)</f>
        <v>0</v>
      </c>
      <c r="C28" s="145">
        <f t="shared" si="0"/>
        <v>0</v>
      </c>
      <c r="D28" s="194">
        <f>SUMIF(РПЗ!$Q:$Q,Справочно!$C24,РПЗ!$L:$L)</f>
        <v>0</v>
      </c>
      <c r="E28" s="182">
        <f t="shared" si="1"/>
        <v>0</v>
      </c>
      <c r="G28" s="295">
        <f>COUNTIFS(РПЗ!$Q:$Q,Справочно!$C24,РПЗ!$O:$O,ПП!$G$14)</f>
        <v>0</v>
      </c>
      <c r="H28" s="296">
        <f>SUMIFS(РПЗ!$L:$L,РПЗ!$Q:$Q,Справочно!$C24,РПЗ!$O:$O,$G$14)</f>
        <v>0</v>
      </c>
      <c r="I28" s="297">
        <f>COUNTIFS(РПЗ!$Q:$Q,Справочно!$C24,РПЗ!$O:$O,ПП!$I$14)</f>
        <v>0</v>
      </c>
      <c r="J28" s="296">
        <f>SUMIFS(РПЗ!$L:$L,РПЗ!$Q:$Q,Справочно!$C24,РПЗ!$O:$O,$I$14)</f>
        <v>0</v>
      </c>
      <c r="K28" s="297">
        <f>COUNTIFS(РПЗ!$Q:$Q,Справочно!$C24,РПЗ!$O:$O,ПП!$K$14)</f>
        <v>0</v>
      </c>
      <c r="L28" s="416">
        <f>SUMIFS(РПЗ!$L:$L,РПЗ!$Q:$Q,Справочно!$C24,РПЗ!$O:$O,$K$14)</f>
        <v>0</v>
      </c>
      <c r="M28" s="419">
        <f t="shared" si="2"/>
        <v>0</v>
      </c>
      <c r="N28" s="358">
        <f t="shared" si="3"/>
        <v>0</v>
      </c>
      <c r="O28" s="302">
        <f>COUNTIFS(РПЗ!$Q:$Q,Справочно!$C24,РПЗ!$O:$O,ПП!$O$14)</f>
        <v>0</v>
      </c>
      <c r="P28" s="303">
        <f>SUMIFS(РПЗ!$L:$L,РПЗ!$Q:$Q,Справочно!$C24,РПЗ!$O:$O,$O$14)</f>
        <v>0</v>
      </c>
      <c r="Q28" s="304">
        <f>COUNTIFS(РПЗ!$Q:$Q,Справочно!$C24,РПЗ!$O:$O,ПП!$Q$14)</f>
        <v>0</v>
      </c>
      <c r="R28" s="303">
        <f>SUMIFS(РПЗ!$L:$L,РПЗ!$Q:$Q,Справочно!$C24,РПЗ!$O:$O,$Q$14)</f>
        <v>0</v>
      </c>
      <c r="S28" s="304">
        <f>COUNTIFS(РПЗ!$Q:$Q,Справочно!$C24,РПЗ!$O:$O,ПП!$S$14)</f>
        <v>0</v>
      </c>
      <c r="T28" s="305">
        <f>SUMIFS(РПЗ!$L:$L,РПЗ!$Q:$Q,Справочно!$C24,РПЗ!$O:$O,$S$14)</f>
        <v>0</v>
      </c>
      <c r="U28" s="431">
        <f t="shared" si="4"/>
        <v>0</v>
      </c>
      <c r="V28" s="403">
        <f t="shared" si="5"/>
        <v>0</v>
      </c>
      <c r="W28" s="286">
        <f>COUNTIFS(РПЗ!$Q:$Q,Справочно!$C24,РПЗ!$O:$O,ПП!$W$14)</f>
        <v>0</v>
      </c>
      <c r="X28" s="287">
        <f>SUMIFS(РПЗ!$L:$L,РПЗ!$Q:$Q,Справочно!$C24,РПЗ!$O:$O,$W$14)</f>
        <v>0</v>
      </c>
      <c r="Y28" s="288">
        <f>COUNTIFS(РПЗ!$Q:$Q,Справочно!$C24,РПЗ!$O:$O,ПП!$Y$14)</f>
        <v>0</v>
      </c>
      <c r="Z28" s="287">
        <f>SUMIFS(РПЗ!$L:$L,РПЗ!$Q:$Q,Справочно!$C24,РПЗ!$O:$O,$Y$14)</f>
        <v>0</v>
      </c>
      <c r="AA28" s="288">
        <f>COUNTIFS(РПЗ!$Q:$Q,Справочно!$C24,РПЗ!$O:$O,ПП!$AA$14)</f>
        <v>0</v>
      </c>
      <c r="AB28" s="436">
        <f>SUMIFS(РПЗ!$L:$L,РПЗ!$Q:$Q,Справочно!$C24,РПЗ!$O:$O,$AA$14)</f>
        <v>0</v>
      </c>
      <c r="AC28" s="437">
        <f t="shared" si="6"/>
        <v>0</v>
      </c>
      <c r="AD28" s="382">
        <f t="shared" si="7"/>
        <v>0</v>
      </c>
      <c r="AE28" s="308">
        <f>COUNTIFS(РПЗ!$Q:$Q,Справочно!$C24,РПЗ!$O:$O,ПП!$AE$14)</f>
        <v>0</v>
      </c>
      <c r="AF28" s="309">
        <f>SUMIFS(РПЗ!$L:$L,РПЗ!$Q:$Q,Справочно!$C24,РПЗ!$O:$O,$AE$14)</f>
        <v>0</v>
      </c>
      <c r="AG28" s="310">
        <f>COUNTIFS(РПЗ!$Q:$Q,Справочно!$C24,РПЗ!$O:$O,ПП!$AG$14)</f>
        <v>0</v>
      </c>
      <c r="AH28" s="309">
        <f>SUMIFS(РПЗ!$L:$L,РПЗ!$Q:$Q,Справочно!$C24,РПЗ!$O:$O,$AG$14)</f>
        <v>0</v>
      </c>
      <c r="AI28" s="310">
        <f>COUNTIFS(РПЗ!$Q:$Q,Справочно!$C24,РПЗ!$O:$O,ПП!$AI$14)</f>
        <v>0</v>
      </c>
      <c r="AJ28" s="448">
        <f>SUMIFS(РПЗ!$L:$L,РПЗ!$Q:$Q,Справочно!$C24,РПЗ!$O:$O,$AI$14)</f>
        <v>0</v>
      </c>
      <c r="AK28" s="449">
        <f t="shared" si="8"/>
        <v>0</v>
      </c>
      <c r="AL28" s="375">
        <f t="shared" si="9"/>
        <v>0</v>
      </c>
    </row>
    <row r="29" spans="1:38" ht="13.5" thickBot="1" x14ac:dyDescent="0.25">
      <c r="A29" s="114" t="s">
        <v>274</v>
      </c>
      <c r="B29" s="94">
        <f>COUNTIF(РПЗ!$Q:$Q,Справочно!$C25)</f>
        <v>0</v>
      </c>
      <c r="C29" s="145">
        <f t="shared" si="0"/>
        <v>0</v>
      </c>
      <c r="D29" s="194">
        <f>SUMIF(РПЗ!$Q:$Q,Справочно!$C25,РПЗ!$L:$L)</f>
        <v>0</v>
      </c>
      <c r="E29" s="182">
        <f t="shared" si="1"/>
        <v>0</v>
      </c>
      <c r="G29" s="295">
        <f>COUNTIFS(РПЗ!$Q:$Q,Справочно!$C25,РПЗ!$O:$O,ПП!$G$14)</f>
        <v>0</v>
      </c>
      <c r="H29" s="296">
        <f>SUMIFS(РПЗ!$L:$L,РПЗ!$Q:$Q,Справочно!$C25,РПЗ!$O:$O,$G$14)</f>
        <v>0</v>
      </c>
      <c r="I29" s="297">
        <f>COUNTIFS(РПЗ!$Q:$Q,Справочно!$C25,РПЗ!$O:$O,ПП!$I$14)</f>
        <v>0</v>
      </c>
      <c r="J29" s="296">
        <f>SUMIFS(РПЗ!$L:$L,РПЗ!$Q:$Q,Справочно!$C25,РПЗ!$O:$O,$I$14)</f>
        <v>0</v>
      </c>
      <c r="K29" s="297">
        <f>COUNTIFS(РПЗ!$Q:$Q,Справочно!$C25,РПЗ!$O:$O,ПП!$K$14)</f>
        <v>0</v>
      </c>
      <c r="L29" s="416">
        <f>SUMIFS(РПЗ!$L:$L,РПЗ!$Q:$Q,Справочно!$C25,РПЗ!$O:$O,$K$14)</f>
        <v>0</v>
      </c>
      <c r="M29" s="419">
        <f t="shared" si="2"/>
        <v>0</v>
      </c>
      <c r="N29" s="358">
        <f t="shared" si="3"/>
        <v>0</v>
      </c>
      <c r="O29" s="302">
        <f>COUNTIFS(РПЗ!$Q:$Q,Справочно!$C25,РПЗ!$O:$O,ПП!$O$14)</f>
        <v>0</v>
      </c>
      <c r="P29" s="303">
        <f>SUMIFS(РПЗ!$L:$L,РПЗ!$Q:$Q,Справочно!$C25,РПЗ!$O:$O,$O$14)</f>
        <v>0</v>
      </c>
      <c r="Q29" s="304">
        <f>COUNTIFS(РПЗ!$Q:$Q,Справочно!$C25,РПЗ!$O:$O,ПП!$Q$14)</f>
        <v>0</v>
      </c>
      <c r="R29" s="303">
        <f>SUMIFS(РПЗ!$L:$L,РПЗ!$Q:$Q,Справочно!$C25,РПЗ!$O:$O,$Q$14)</f>
        <v>0</v>
      </c>
      <c r="S29" s="304">
        <f>COUNTIFS(РПЗ!$Q:$Q,Справочно!$C25,РПЗ!$O:$O,ПП!$S$14)</f>
        <v>0</v>
      </c>
      <c r="T29" s="305">
        <f>SUMIFS(РПЗ!$L:$L,РПЗ!$Q:$Q,Справочно!$C25,РПЗ!$O:$O,$S$14)</f>
        <v>0</v>
      </c>
      <c r="U29" s="431">
        <f t="shared" si="4"/>
        <v>0</v>
      </c>
      <c r="V29" s="403">
        <f t="shared" si="5"/>
        <v>0</v>
      </c>
      <c r="W29" s="286">
        <f>COUNTIFS(РПЗ!$Q:$Q,Справочно!$C25,РПЗ!$O:$O,ПП!$W$14)</f>
        <v>0</v>
      </c>
      <c r="X29" s="287">
        <f>SUMIFS(РПЗ!$L:$L,РПЗ!$Q:$Q,Справочно!$C25,РПЗ!$O:$O,$W$14)</f>
        <v>0</v>
      </c>
      <c r="Y29" s="288">
        <f>COUNTIFS(РПЗ!$Q:$Q,Справочно!$C25,РПЗ!$O:$O,ПП!$Y$14)</f>
        <v>0</v>
      </c>
      <c r="Z29" s="287">
        <f>SUMIFS(РПЗ!$L:$L,РПЗ!$Q:$Q,Справочно!$C25,РПЗ!$O:$O,$Y$14)</f>
        <v>0</v>
      </c>
      <c r="AA29" s="288">
        <f>COUNTIFS(РПЗ!$Q:$Q,Справочно!$C25,РПЗ!$O:$O,ПП!$AA$14)</f>
        <v>0</v>
      </c>
      <c r="AB29" s="436">
        <f>SUMIFS(РПЗ!$L:$L,РПЗ!$Q:$Q,Справочно!$C25,РПЗ!$O:$O,$AA$14)</f>
        <v>0</v>
      </c>
      <c r="AC29" s="437">
        <f t="shared" si="6"/>
        <v>0</v>
      </c>
      <c r="AD29" s="382">
        <f t="shared" si="7"/>
        <v>0</v>
      </c>
      <c r="AE29" s="308">
        <f>COUNTIFS(РПЗ!$Q:$Q,Справочно!$C25,РПЗ!$O:$O,ПП!$AE$14)</f>
        <v>0</v>
      </c>
      <c r="AF29" s="309">
        <f>SUMIFS(РПЗ!$L:$L,РПЗ!$Q:$Q,Справочно!$C25,РПЗ!$O:$O,$AE$14)</f>
        <v>0</v>
      </c>
      <c r="AG29" s="310">
        <f>COUNTIFS(РПЗ!$Q:$Q,Справочно!$C25,РПЗ!$O:$O,ПП!$AG$14)</f>
        <v>0</v>
      </c>
      <c r="AH29" s="309">
        <f>SUMIFS(РПЗ!$L:$L,РПЗ!$Q:$Q,Справочно!$C25,РПЗ!$O:$O,$AG$14)</f>
        <v>0</v>
      </c>
      <c r="AI29" s="310">
        <f>COUNTIFS(РПЗ!$Q:$Q,Справочно!$C25,РПЗ!$O:$O,ПП!$AI$14)</f>
        <v>0</v>
      </c>
      <c r="AJ29" s="448">
        <f>SUMIFS(РПЗ!$L:$L,РПЗ!$Q:$Q,Справочно!$C25,РПЗ!$O:$O,$AI$14)</f>
        <v>0</v>
      </c>
      <c r="AK29" s="449">
        <f t="shared" si="8"/>
        <v>0</v>
      </c>
      <c r="AL29" s="375">
        <f t="shared" si="9"/>
        <v>0</v>
      </c>
    </row>
    <row r="30" spans="1:38" ht="13.5" thickBot="1" x14ac:dyDescent="0.25">
      <c r="A30" s="114" t="s">
        <v>178</v>
      </c>
      <c r="B30" s="94">
        <f>COUNTIF(РПЗ!$Q:$Q,Справочно!$C26)</f>
        <v>0</v>
      </c>
      <c r="C30" s="145">
        <f t="shared" si="0"/>
        <v>0</v>
      </c>
      <c r="D30" s="194">
        <f>SUMIF(РПЗ!$Q:$Q,Справочно!$C26,РПЗ!$L:$L)</f>
        <v>0</v>
      </c>
      <c r="E30" s="182">
        <f t="shared" si="1"/>
        <v>0</v>
      </c>
      <c r="G30" s="295">
        <f>COUNTIFS(РПЗ!$Q:$Q,Справочно!$C26,РПЗ!$O:$O,ПП!$G$14)</f>
        <v>0</v>
      </c>
      <c r="H30" s="296">
        <f>SUMIFS(РПЗ!$L:$L,РПЗ!$Q:$Q,Справочно!$C26,РПЗ!$O:$O,$G$14)</f>
        <v>0</v>
      </c>
      <c r="I30" s="297">
        <f>COUNTIFS(РПЗ!$Q:$Q,Справочно!$C26,РПЗ!$O:$O,ПП!$I$14)</f>
        <v>0</v>
      </c>
      <c r="J30" s="296">
        <f>SUMIFS(РПЗ!$L:$L,РПЗ!$Q:$Q,Справочно!$C26,РПЗ!$O:$O,$I$14)</f>
        <v>0</v>
      </c>
      <c r="K30" s="297">
        <f>COUNTIFS(РПЗ!$Q:$Q,Справочно!$C26,РПЗ!$O:$O,ПП!$K$14)</f>
        <v>0</v>
      </c>
      <c r="L30" s="416">
        <f>SUMIFS(РПЗ!$L:$L,РПЗ!$Q:$Q,Справочно!$C26,РПЗ!$O:$O,$K$14)</f>
        <v>0</v>
      </c>
      <c r="M30" s="419">
        <f t="shared" si="2"/>
        <v>0</v>
      </c>
      <c r="N30" s="358">
        <f t="shared" si="3"/>
        <v>0</v>
      </c>
      <c r="O30" s="302">
        <f>COUNTIFS(РПЗ!$Q:$Q,Справочно!$C26,РПЗ!$O:$O,ПП!$O$14)</f>
        <v>0</v>
      </c>
      <c r="P30" s="303">
        <f>SUMIFS(РПЗ!$L:$L,РПЗ!$Q:$Q,Справочно!$C26,РПЗ!$O:$O,$O$14)</f>
        <v>0</v>
      </c>
      <c r="Q30" s="304">
        <f>COUNTIFS(РПЗ!$Q:$Q,Справочно!$C26,РПЗ!$O:$O,ПП!$Q$14)</f>
        <v>0</v>
      </c>
      <c r="R30" s="303">
        <f>SUMIFS(РПЗ!$L:$L,РПЗ!$Q:$Q,Справочно!$C26,РПЗ!$O:$O,$Q$14)</f>
        <v>0</v>
      </c>
      <c r="S30" s="304">
        <f>COUNTIFS(РПЗ!$Q:$Q,Справочно!$C26,РПЗ!$O:$O,ПП!$S$14)</f>
        <v>0</v>
      </c>
      <c r="T30" s="305">
        <f>SUMIFS(РПЗ!$L:$L,РПЗ!$Q:$Q,Справочно!$C26,РПЗ!$O:$O,$S$14)</f>
        <v>0</v>
      </c>
      <c r="U30" s="431">
        <f t="shared" si="4"/>
        <v>0</v>
      </c>
      <c r="V30" s="403">
        <f t="shared" si="5"/>
        <v>0</v>
      </c>
      <c r="W30" s="286">
        <f>COUNTIFS(РПЗ!$Q:$Q,Справочно!$C26,РПЗ!$O:$O,ПП!$W$14)</f>
        <v>0</v>
      </c>
      <c r="X30" s="287">
        <f>SUMIFS(РПЗ!$L:$L,РПЗ!$Q:$Q,Справочно!$C26,РПЗ!$O:$O,$W$14)</f>
        <v>0</v>
      </c>
      <c r="Y30" s="288">
        <f>COUNTIFS(РПЗ!$Q:$Q,Справочно!$C26,РПЗ!$O:$O,ПП!$Y$14)</f>
        <v>0</v>
      </c>
      <c r="Z30" s="287">
        <f>SUMIFS(РПЗ!$L:$L,РПЗ!$Q:$Q,Справочно!$C26,РПЗ!$O:$O,$Y$14)</f>
        <v>0</v>
      </c>
      <c r="AA30" s="288">
        <f>COUNTIFS(РПЗ!$Q:$Q,Справочно!$C26,РПЗ!$O:$O,ПП!$AA$14)</f>
        <v>0</v>
      </c>
      <c r="AB30" s="436">
        <f>SUMIFS(РПЗ!$L:$L,РПЗ!$Q:$Q,Справочно!$C26,РПЗ!$O:$O,$AA$14)</f>
        <v>0</v>
      </c>
      <c r="AC30" s="437">
        <f t="shared" si="6"/>
        <v>0</v>
      </c>
      <c r="AD30" s="382">
        <f t="shared" si="7"/>
        <v>0</v>
      </c>
      <c r="AE30" s="308">
        <f>COUNTIFS(РПЗ!$Q:$Q,Справочно!$C26,РПЗ!$O:$O,ПП!$AE$14)</f>
        <v>0</v>
      </c>
      <c r="AF30" s="309">
        <f>SUMIFS(РПЗ!$L:$L,РПЗ!$Q:$Q,Справочно!$C26,РПЗ!$O:$O,$AE$14)</f>
        <v>0</v>
      </c>
      <c r="AG30" s="310">
        <f>COUNTIFS(РПЗ!$Q:$Q,Справочно!$C26,РПЗ!$O:$O,ПП!$AG$14)</f>
        <v>0</v>
      </c>
      <c r="AH30" s="309">
        <f>SUMIFS(РПЗ!$L:$L,РПЗ!$Q:$Q,Справочно!$C26,РПЗ!$O:$O,$AG$14)</f>
        <v>0</v>
      </c>
      <c r="AI30" s="310">
        <f>COUNTIFS(РПЗ!$Q:$Q,Справочно!$C26,РПЗ!$O:$O,ПП!$AI$14)</f>
        <v>0</v>
      </c>
      <c r="AJ30" s="448">
        <f>SUMIFS(РПЗ!$L:$L,РПЗ!$Q:$Q,Справочно!$C26,РПЗ!$O:$O,$AI$14)</f>
        <v>0</v>
      </c>
      <c r="AK30" s="449">
        <f t="shared" si="8"/>
        <v>0</v>
      </c>
      <c r="AL30" s="375">
        <f t="shared" si="9"/>
        <v>0</v>
      </c>
    </row>
    <row r="31" spans="1:38" ht="13.5" thickBot="1" x14ac:dyDescent="0.25">
      <c r="A31" s="114" t="s">
        <v>275</v>
      </c>
      <c r="B31" s="94">
        <f>COUNTIF(РПЗ!$Q:$Q,Справочно!$C27)</f>
        <v>0</v>
      </c>
      <c r="C31" s="145">
        <f t="shared" si="0"/>
        <v>0</v>
      </c>
      <c r="D31" s="194">
        <f>SUMIF(РПЗ!$Q:$Q,Справочно!$C27,РПЗ!$L:$L)</f>
        <v>0</v>
      </c>
      <c r="E31" s="182">
        <f t="shared" si="1"/>
        <v>0</v>
      </c>
      <c r="G31" s="295">
        <f>COUNTIFS(РПЗ!$Q:$Q,Справочно!$C27,РПЗ!$O:$O,ПП!$G$14)</f>
        <v>0</v>
      </c>
      <c r="H31" s="296">
        <f>SUMIFS(РПЗ!$L:$L,РПЗ!$Q:$Q,Справочно!$C27,РПЗ!$O:$O,$G$14)</f>
        <v>0</v>
      </c>
      <c r="I31" s="297">
        <f>COUNTIFS(РПЗ!$Q:$Q,Справочно!$C27,РПЗ!$O:$O,ПП!$I$14)</f>
        <v>0</v>
      </c>
      <c r="J31" s="296">
        <f>SUMIFS(РПЗ!$L:$L,РПЗ!$Q:$Q,Справочно!$C27,РПЗ!$O:$O,$I$14)</f>
        <v>0</v>
      </c>
      <c r="K31" s="297">
        <f>COUNTIFS(РПЗ!$Q:$Q,Справочно!$C27,РПЗ!$O:$O,ПП!$K$14)</f>
        <v>0</v>
      </c>
      <c r="L31" s="416">
        <f>SUMIFS(РПЗ!$L:$L,РПЗ!$Q:$Q,Справочно!$C27,РПЗ!$O:$O,$K$14)</f>
        <v>0</v>
      </c>
      <c r="M31" s="419">
        <f t="shared" si="2"/>
        <v>0</v>
      </c>
      <c r="N31" s="358">
        <f t="shared" si="3"/>
        <v>0</v>
      </c>
      <c r="O31" s="302">
        <f>COUNTIFS(РПЗ!$Q:$Q,Справочно!$C27,РПЗ!$O:$O,ПП!$O$14)</f>
        <v>0</v>
      </c>
      <c r="P31" s="303">
        <f>SUMIFS(РПЗ!$L:$L,РПЗ!$Q:$Q,Справочно!$C27,РПЗ!$O:$O,$O$14)</f>
        <v>0</v>
      </c>
      <c r="Q31" s="304">
        <f>COUNTIFS(РПЗ!$Q:$Q,Справочно!$C27,РПЗ!$O:$O,ПП!$Q$14)</f>
        <v>0</v>
      </c>
      <c r="R31" s="303">
        <f>SUMIFS(РПЗ!$L:$L,РПЗ!$Q:$Q,Справочно!$C27,РПЗ!$O:$O,$Q$14)</f>
        <v>0</v>
      </c>
      <c r="S31" s="304">
        <f>COUNTIFS(РПЗ!$Q:$Q,Справочно!$C27,РПЗ!$O:$O,ПП!$S$14)</f>
        <v>0</v>
      </c>
      <c r="T31" s="305">
        <f>SUMIFS(РПЗ!$L:$L,РПЗ!$Q:$Q,Справочно!$C27,РПЗ!$O:$O,$S$14)</f>
        <v>0</v>
      </c>
      <c r="U31" s="431">
        <f t="shared" si="4"/>
        <v>0</v>
      </c>
      <c r="V31" s="403">
        <f t="shared" si="5"/>
        <v>0</v>
      </c>
      <c r="W31" s="286">
        <f>COUNTIFS(РПЗ!$Q:$Q,Справочно!$C27,РПЗ!$O:$O,ПП!$W$14)</f>
        <v>0</v>
      </c>
      <c r="X31" s="287">
        <f>SUMIFS(РПЗ!$L:$L,РПЗ!$Q:$Q,Справочно!$C27,РПЗ!$O:$O,$W$14)</f>
        <v>0</v>
      </c>
      <c r="Y31" s="288">
        <f>COUNTIFS(РПЗ!$Q:$Q,Справочно!$C27,РПЗ!$O:$O,ПП!$Y$14)</f>
        <v>0</v>
      </c>
      <c r="Z31" s="287">
        <f>SUMIFS(РПЗ!$L:$L,РПЗ!$Q:$Q,Справочно!$C27,РПЗ!$O:$O,$Y$14)</f>
        <v>0</v>
      </c>
      <c r="AA31" s="288">
        <f>COUNTIFS(РПЗ!$Q:$Q,Справочно!$C27,РПЗ!$O:$O,ПП!$AA$14)</f>
        <v>0</v>
      </c>
      <c r="AB31" s="436">
        <f>SUMIFS(РПЗ!$L:$L,РПЗ!$Q:$Q,Справочно!$C27,РПЗ!$O:$O,$AA$14)</f>
        <v>0</v>
      </c>
      <c r="AC31" s="437">
        <f t="shared" si="6"/>
        <v>0</v>
      </c>
      <c r="AD31" s="382">
        <f t="shared" si="7"/>
        <v>0</v>
      </c>
      <c r="AE31" s="308">
        <f>COUNTIFS(РПЗ!$Q:$Q,Справочно!$C27,РПЗ!$O:$O,ПП!$AE$14)</f>
        <v>0</v>
      </c>
      <c r="AF31" s="309">
        <f>SUMIFS(РПЗ!$L:$L,РПЗ!$Q:$Q,Справочно!$C27,РПЗ!$O:$O,$AE$14)</f>
        <v>0</v>
      </c>
      <c r="AG31" s="310">
        <f>COUNTIFS(РПЗ!$Q:$Q,Справочно!$C27,РПЗ!$O:$O,ПП!$AG$14)</f>
        <v>0</v>
      </c>
      <c r="AH31" s="309">
        <f>SUMIFS(РПЗ!$L:$L,РПЗ!$Q:$Q,Справочно!$C27,РПЗ!$O:$O,$AG$14)</f>
        <v>0</v>
      </c>
      <c r="AI31" s="310">
        <f>COUNTIFS(РПЗ!$Q:$Q,Справочно!$C27,РПЗ!$O:$O,ПП!$AI$14)</f>
        <v>0</v>
      </c>
      <c r="AJ31" s="448">
        <f>SUMIFS(РПЗ!$L:$L,РПЗ!$Q:$Q,Справочно!$C27,РПЗ!$O:$O,$AI$14)</f>
        <v>0</v>
      </c>
      <c r="AK31" s="449">
        <f t="shared" si="8"/>
        <v>0</v>
      </c>
      <c r="AL31" s="375">
        <f t="shared" si="9"/>
        <v>0</v>
      </c>
    </row>
    <row r="32" spans="1:38" ht="13.5" thickBot="1" x14ac:dyDescent="0.25">
      <c r="A32" s="114" t="s">
        <v>179</v>
      </c>
      <c r="B32" s="94">
        <f>COUNTIF(РПЗ!$Q:$Q,Справочно!$C28)</f>
        <v>0</v>
      </c>
      <c r="C32" s="145">
        <f t="shared" si="0"/>
        <v>0</v>
      </c>
      <c r="D32" s="194">
        <f>SUMIF(РПЗ!$Q:$Q,Справочно!$C28,РПЗ!$L:$L)</f>
        <v>0</v>
      </c>
      <c r="E32" s="182">
        <f t="shared" si="1"/>
        <v>0</v>
      </c>
      <c r="G32" s="295">
        <f>COUNTIFS(РПЗ!$Q:$Q,Справочно!$C28,РПЗ!$O:$O,ПП!$G$14)</f>
        <v>0</v>
      </c>
      <c r="H32" s="296">
        <f>SUMIFS(РПЗ!$L:$L,РПЗ!$Q:$Q,Справочно!$C28,РПЗ!$O:$O,$G$14)</f>
        <v>0</v>
      </c>
      <c r="I32" s="297">
        <f>COUNTIFS(РПЗ!$Q:$Q,Справочно!$C28,РПЗ!$O:$O,ПП!$I$14)</f>
        <v>0</v>
      </c>
      <c r="J32" s="296">
        <f>SUMIFS(РПЗ!$L:$L,РПЗ!$Q:$Q,Справочно!$C28,РПЗ!$O:$O,$I$14)</f>
        <v>0</v>
      </c>
      <c r="K32" s="297">
        <f>COUNTIFS(РПЗ!$Q:$Q,Справочно!$C28,РПЗ!$O:$O,ПП!$K$14)</f>
        <v>0</v>
      </c>
      <c r="L32" s="416">
        <f>SUMIFS(РПЗ!$L:$L,РПЗ!$Q:$Q,Справочно!$C28,РПЗ!$O:$O,$K$14)</f>
        <v>0</v>
      </c>
      <c r="M32" s="419">
        <f t="shared" si="2"/>
        <v>0</v>
      </c>
      <c r="N32" s="358">
        <f t="shared" si="3"/>
        <v>0</v>
      </c>
      <c r="O32" s="302">
        <f>COUNTIFS(РПЗ!$Q:$Q,Справочно!$C28,РПЗ!$O:$O,ПП!$O$14)</f>
        <v>0</v>
      </c>
      <c r="P32" s="303">
        <f>SUMIFS(РПЗ!$L:$L,РПЗ!$Q:$Q,Справочно!$C28,РПЗ!$O:$O,$O$14)</f>
        <v>0</v>
      </c>
      <c r="Q32" s="304">
        <f>COUNTIFS(РПЗ!$Q:$Q,Справочно!$C28,РПЗ!$O:$O,ПП!$Q$14)</f>
        <v>0</v>
      </c>
      <c r="R32" s="303">
        <f>SUMIFS(РПЗ!$L:$L,РПЗ!$Q:$Q,Справочно!$C28,РПЗ!$O:$O,$Q$14)</f>
        <v>0</v>
      </c>
      <c r="S32" s="304">
        <f>COUNTIFS(РПЗ!$Q:$Q,Справочно!$C28,РПЗ!$O:$O,ПП!$S$14)</f>
        <v>0</v>
      </c>
      <c r="T32" s="305">
        <f>SUMIFS(РПЗ!$L:$L,РПЗ!$Q:$Q,Справочно!$C28,РПЗ!$O:$O,$S$14)</f>
        <v>0</v>
      </c>
      <c r="U32" s="431">
        <f t="shared" si="4"/>
        <v>0</v>
      </c>
      <c r="V32" s="403">
        <f t="shared" si="5"/>
        <v>0</v>
      </c>
      <c r="W32" s="286">
        <f>COUNTIFS(РПЗ!$Q:$Q,Справочно!$C28,РПЗ!$O:$O,ПП!$W$14)</f>
        <v>0</v>
      </c>
      <c r="X32" s="287">
        <f>SUMIFS(РПЗ!$L:$L,РПЗ!$Q:$Q,Справочно!$C28,РПЗ!$O:$O,$W$14)</f>
        <v>0</v>
      </c>
      <c r="Y32" s="288">
        <f>COUNTIFS(РПЗ!$Q:$Q,Справочно!$C28,РПЗ!$O:$O,ПП!$Y$14)</f>
        <v>0</v>
      </c>
      <c r="Z32" s="287">
        <f>SUMIFS(РПЗ!$L:$L,РПЗ!$Q:$Q,Справочно!$C28,РПЗ!$O:$O,$Y$14)</f>
        <v>0</v>
      </c>
      <c r="AA32" s="288">
        <f>COUNTIFS(РПЗ!$Q:$Q,Справочно!$C28,РПЗ!$O:$O,ПП!$AA$14)</f>
        <v>0</v>
      </c>
      <c r="AB32" s="436">
        <f>SUMIFS(РПЗ!$L:$L,РПЗ!$Q:$Q,Справочно!$C28,РПЗ!$O:$O,$AA$14)</f>
        <v>0</v>
      </c>
      <c r="AC32" s="437">
        <f t="shared" si="6"/>
        <v>0</v>
      </c>
      <c r="AD32" s="382">
        <f t="shared" si="7"/>
        <v>0</v>
      </c>
      <c r="AE32" s="308">
        <f>COUNTIFS(РПЗ!$Q:$Q,Справочно!$C28,РПЗ!$O:$O,ПП!$AE$14)</f>
        <v>0</v>
      </c>
      <c r="AF32" s="309">
        <f>SUMIFS(РПЗ!$L:$L,РПЗ!$Q:$Q,Справочно!$C28,РПЗ!$O:$O,$AE$14)</f>
        <v>0</v>
      </c>
      <c r="AG32" s="310">
        <f>COUNTIFS(РПЗ!$Q:$Q,Справочно!$C28,РПЗ!$O:$O,ПП!$AG$14)</f>
        <v>0</v>
      </c>
      <c r="AH32" s="309">
        <f>SUMIFS(РПЗ!$L:$L,РПЗ!$Q:$Q,Справочно!$C28,РПЗ!$O:$O,$AG$14)</f>
        <v>0</v>
      </c>
      <c r="AI32" s="310">
        <f>COUNTIFS(РПЗ!$Q:$Q,Справочно!$C28,РПЗ!$O:$O,ПП!$AI$14)</f>
        <v>0</v>
      </c>
      <c r="AJ32" s="448">
        <f>SUMIFS(РПЗ!$L:$L,РПЗ!$Q:$Q,Справочно!$C28,РПЗ!$O:$O,$AI$14)</f>
        <v>0</v>
      </c>
      <c r="AK32" s="449">
        <f t="shared" si="8"/>
        <v>0</v>
      </c>
      <c r="AL32" s="375">
        <f t="shared" si="9"/>
        <v>0</v>
      </c>
    </row>
    <row r="33" spans="1:38" ht="13.5" thickBot="1" x14ac:dyDescent="0.25">
      <c r="A33" s="114" t="s">
        <v>276</v>
      </c>
      <c r="B33" s="94">
        <f>COUNTIF(РПЗ!$Q:$Q,Справочно!$C29)</f>
        <v>0</v>
      </c>
      <c r="C33" s="145">
        <f t="shared" si="0"/>
        <v>0</v>
      </c>
      <c r="D33" s="194">
        <f>SUMIF(РПЗ!$Q:$Q,Справочно!$C29,РПЗ!$L:$L)</f>
        <v>0</v>
      </c>
      <c r="E33" s="182">
        <f t="shared" si="1"/>
        <v>0</v>
      </c>
      <c r="G33" s="295">
        <f>COUNTIFS(РПЗ!$Q:$Q,Справочно!$C29,РПЗ!$O:$O,ПП!$G$14)</f>
        <v>0</v>
      </c>
      <c r="H33" s="296">
        <f>SUMIFS(РПЗ!$L:$L,РПЗ!$Q:$Q,Справочно!$C29,РПЗ!$O:$O,$G$14)</f>
        <v>0</v>
      </c>
      <c r="I33" s="297">
        <f>COUNTIFS(РПЗ!$Q:$Q,Справочно!$C29,РПЗ!$O:$O,ПП!$I$14)</f>
        <v>0</v>
      </c>
      <c r="J33" s="296">
        <f>SUMIFS(РПЗ!$L:$L,РПЗ!$Q:$Q,Справочно!$C29,РПЗ!$O:$O,$I$14)</f>
        <v>0</v>
      </c>
      <c r="K33" s="297">
        <f>COUNTIFS(РПЗ!$Q:$Q,Справочно!$C29,РПЗ!$O:$O,ПП!$K$14)</f>
        <v>0</v>
      </c>
      <c r="L33" s="416">
        <f>SUMIFS(РПЗ!$L:$L,РПЗ!$Q:$Q,Справочно!$C29,РПЗ!$O:$O,$K$14)</f>
        <v>0</v>
      </c>
      <c r="M33" s="419">
        <f t="shared" si="2"/>
        <v>0</v>
      </c>
      <c r="N33" s="358">
        <f t="shared" si="3"/>
        <v>0</v>
      </c>
      <c r="O33" s="302">
        <f>COUNTIFS(РПЗ!$Q:$Q,Справочно!$C29,РПЗ!$O:$O,ПП!$O$14)</f>
        <v>0</v>
      </c>
      <c r="P33" s="303">
        <f>SUMIFS(РПЗ!$L:$L,РПЗ!$Q:$Q,Справочно!$C29,РПЗ!$O:$O,$O$14)</f>
        <v>0</v>
      </c>
      <c r="Q33" s="304">
        <f>COUNTIFS(РПЗ!$Q:$Q,Справочно!$C29,РПЗ!$O:$O,ПП!$Q$14)</f>
        <v>0</v>
      </c>
      <c r="R33" s="303">
        <f>SUMIFS(РПЗ!$L:$L,РПЗ!$Q:$Q,Справочно!$C29,РПЗ!$O:$O,$Q$14)</f>
        <v>0</v>
      </c>
      <c r="S33" s="304">
        <f>COUNTIFS(РПЗ!$Q:$Q,Справочно!$C29,РПЗ!$O:$O,ПП!$S$14)</f>
        <v>0</v>
      </c>
      <c r="T33" s="305">
        <f>SUMIFS(РПЗ!$L:$L,РПЗ!$Q:$Q,Справочно!$C29,РПЗ!$O:$O,$S$14)</f>
        <v>0</v>
      </c>
      <c r="U33" s="431">
        <f t="shared" si="4"/>
        <v>0</v>
      </c>
      <c r="V33" s="403">
        <f t="shared" si="5"/>
        <v>0</v>
      </c>
      <c r="W33" s="286">
        <f>COUNTIFS(РПЗ!$Q:$Q,Справочно!$C29,РПЗ!$O:$O,ПП!$W$14)</f>
        <v>0</v>
      </c>
      <c r="X33" s="287">
        <f>SUMIFS(РПЗ!$L:$L,РПЗ!$Q:$Q,Справочно!$C29,РПЗ!$O:$O,$W$14)</f>
        <v>0</v>
      </c>
      <c r="Y33" s="288">
        <f>COUNTIFS(РПЗ!$Q:$Q,Справочно!$C29,РПЗ!$O:$O,ПП!$Y$14)</f>
        <v>0</v>
      </c>
      <c r="Z33" s="287">
        <f>SUMIFS(РПЗ!$L:$L,РПЗ!$Q:$Q,Справочно!$C29,РПЗ!$O:$O,$Y$14)</f>
        <v>0</v>
      </c>
      <c r="AA33" s="288">
        <f>COUNTIFS(РПЗ!$Q:$Q,Справочно!$C29,РПЗ!$O:$O,ПП!$AA$14)</f>
        <v>0</v>
      </c>
      <c r="AB33" s="436">
        <f>SUMIFS(РПЗ!$L:$L,РПЗ!$Q:$Q,Справочно!$C29,РПЗ!$O:$O,$AA$14)</f>
        <v>0</v>
      </c>
      <c r="AC33" s="437">
        <f t="shared" si="6"/>
        <v>0</v>
      </c>
      <c r="AD33" s="382">
        <f t="shared" si="7"/>
        <v>0</v>
      </c>
      <c r="AE33" s="308">
        <f>COUNTIFS(РПЗ!$Q:$Q,Справочно!$C29,РПЗ!$O:$O,ПП!$AE$14)</f>
        <v>0</v>
      </c>
      <c r="AF33" s="309">
        <f>SUMIFS(РПЗ!$L:$L,РПЗ!$Q:$Q,Справочно!$C29,РПЗ!$O:$O,$AE$14)</f>
        <v>0</v>
      </c>
      <c r="AG33" s="310">
        <f>COUNTIFS(РПЗ!$Q:$Q,Справочно!$C29,РПЗ!$O:$O,ПП!$AG$14)</f>
        <v>0</v>
      </c>
      <c r="AH33" s="309">
        <f>SUMIFS(РПЗ!$L:$L,РПЗ!$Q:$Q,Справочно!$C29,РПЗ!$O:$O,$AG$14)</f>
        <v>0</v>
      </c>
      <c r="AI33" s="310">
        <f>COUNTIFS(РПЗ!$Q:$Q,Справочно!$C29,РПЗ!$O:$O,ПП!$AI$14)</f>
        <v>0</v>
      </c>
      <c r="AJ33" s="448">
        <f>SUMIFS(РПЗ!$L:$L,РПЗ!$Q:$Q,Справочно!$C29,РПЗ!$O:$O,$AI$14)</f>
        <v>0</v>
      </c>
      <c r="AK33" s="449">
        <f t="shared" si="8"/>
        <v>0</v>
      </c>
      <c r="AL33" s="375">
        <f t="shared" si="9"/>
        <v>0</v>
      </c>
    </row>
    <row r="34" spans="1:38" ht="13.5" thickBot="1" x14ac:dyDescent="0.25">
      <c r="A34" s="114" t="s">
        <v>180</v>
      </c>
      <c r="B34" s="94">
        <f>COUNTIF(РПЗ!$Q:$Q,Справочно!$C30)</f>
        <v>0</v>
      </c>
      <c r="C34" s="145">
        <f t="shared" si="0"/>
        <v>0</v>
      </c>
      <c r="D34" s="194">
        <f>SUMIF(РПЗ!$Q:$Q,Справочно!$C30,РПЗ!$L:$L)</f>
        <v>0</v>
      </c>
      <c r="E34" s="182">
        <f t="shared" si="1"/>
        <v>0</v>
      </c>
      <c r="G34" s="295">
        <f>COUNTIFS(РПЗ!$Q:$Q,Справочно!$C30,РПЗ!$O:$O,ПП!$G$14)</f>
        <v>0</v>
      </c>
      <c r="H34" s="296">
        <f>SUMIFS(РПЗ!$L:$L,РПЗ!$Q:$Q,Справочно!$C30,РПЗ!$O:$O,$G$14)</f>
        <v>0</v>
      </c>
      <c r="I34" s="297">
        <f>COUNTIFS(РПЗ!$Q:$Q,Справочно!$C30,РПЗ!$O:$O,ПП!$I$14)</f>
        <v>0</v>
      </c>
      <c r="J34" s="296">
        <f>SUMIFS(РПЗ!$L:$L,РПЗ!$Q:$Q,Справочно!$C30,РПЗ!$O:$O,$I$14)</f>
        <v>0</v>
      </c>
      <c r="K34" s="297">
        <f>COUNTIFS(РПЗ!$Q:$Q,Справочно!$C30,РПЗ!$O:$O,ПП!$K$14)</f>
        <v>0</v>
      </c>
      <c r="L34" s="416">
        <f>SUMIFS(РПЗ!$L:$L,РПЗ!$Q:$Q,Справочно!$C30,РПЗ!$O:$O,$K$14)</f>
        <v>0</v>
      </c>
      <c r="M34" s="419">
        <f t="shared" si="2"/>
        <v>0</v>
      </c>
      <c r="N34" s="358">
        <f t="shared" si="3"/>
        <v>0</v>
      </c>
      <c r="O34" s="302">
        <f>COUNTIFS(РПЗ!$Q:$Q,Справочно!$C30,РПЗ!$O:$O,ПП!$O$14)</f>
        <v>0</v>
      </c>
      <c r="P34" s="303">
        <f>SUMIFS(РПЗ!$L:$L,РПЗ!$Q:$Q,Справочно!$C30,РПЗ!$O:$O,$O$14)</f>
        <v>0</v>
      </c>
      <c r="Q34" s="304">
        <f>COUNTIFS(РПЗ!$Q:$Q,Справочно!$C30,РПЗ!$O:$O,ПП!$Q$14)</f>
        <v>0</v>
      </c>
      <c r="R34" s="303">
        <f>SUMIFS(РПЗ!$L:$L,РПЗ!$Q:$Q,Справочно!$C30,РПЗ!$O:$O,$Q$14)</f>
        <v>0</v>
      </c>
      <c r="S34" s="304">
        <f>COUNTIFS(РПЗ!$Q:$Q,Справочно!$C30,РПЗ!$O:$O,ПП!$S$14)</f>
        <v>0</v>
      </c>
      <c r="T34" s="305">
        <f>SUMIFS(РПЗ!$L:$L,РПЗ!$Q:$Q,Справочно!$C30,РПЗ!$O:$O,$S$14)</f>
        <v>0</v>
      </c>
      <c r="U34" s="431">
        <f t="shared" si="4"/>
        <v>0</v>
      </c>
      <c r="V34" s="403">
        <f t="shared" si="5"/>
        <v>0</v>
      </c>
      <c r="W34" s="286">
        <f>COUNTIFS(РПЗ!$Q:$Q,Справочно!$C30,РПЗ!$O:$O,ПП!$W$14)</f>
        <v>0</v>
      </c>
      <c r="X34" s="287">
        <f>SUMIFS(РПЗ!$L:$L,РПЗ!$Q:$Q,Справочно!$C30,РПЗ!$O:$O,$W$14)</f>
        <v>0</v>
      </c>
      <c r="Y34" s="288">
        <f>COUNTIFS(РПЗ!$Q:$Q,Справочно!$C30,РПЗ!$O:$O,ПП!$Y$14)</f>
        <v>0</v>
      </c>
      <c r="Z34" s="287">
        <f>SUMIFS(РПЗ!$L:$L,РПЗ!$Q:$Q,Справочно!$C30,РПЗ!$O:$O,$Y$14)</f>
        <v>0</v>
      </c>
      <c r="AA34" s="288">
        <f>COUNTIFS(РПЗ!$Q:$Q,Справочно!$C30,РПЗ!$O:$O,ПП!$AA$14)</f>
        <v>0</v>
      </c>
      <c r="AB34" s="436">
        <f>SUMIFS(РПЗ!$L:$L,РПЗ!$Q:$Q,Справочно!$C30,РПЗ!$O:$O,$AA$14)</f>
        <v>0</v>
      </c>
      <c r="AC34" s="437">
        <f t="shared" si="6"/>
        <v>0</v>
      </c>
      <c r="AD34" s="382">
        <f t="shared" si="7"/>
        <v>0</v>
      </c>
      <c r="AE34" s="308">
        <f>COUNTIFS(РПЗ!$Q:$Q,Справочно!$C30,РПЗ!$O:$O,ПП!$AE$14)</f>
        <v>0</v>
      </c>
      <c r="AF34" s="309">
        <f>SUMIFS(РПЗ!$L:$L,РПЗ!$Q:$Q,Справочно!$C30,РПЗ!$O:$O,$AE$14)</f>
        <v>0</v>
      </c>
      <c r="AG34" s="310">
        <f>COUNTIFS(РПЗ!$Q:$Q,Справочно!$C30,РПЗ!$O:$O,ПП!$AG$14)</f>
        <v>0</v>
      </c>
      <c r="AH34" s="309">
        <f>SUMIFS(РПЗ!$L:$L,РПЗ!$Q:$Q,Справочно!$C30,РПЗ!$O:$O,$AG$14)</f>
        <v>0</v>
      </c>
      <c r="AI34" s="310">
        <f>COUNTIFS(РПЗ!$Q:$Q,Справочно!$C30,РПЗ!$O:$O,ПП!$AI$14)</f>
        <v>0</v>
      </c>
      <c r="AJ34" s="448">
        <f>SUMIFS(РПЗ!$L:$L,РПЗ!$Q:$Q,Справочно!$C30,РПЗ!$O:$O,$AI$14)</f>
        <v>0</v>
      </c>
      <c r="AK34" s="449">
        <f t="shared" si="8"/>
        <v>0</v>
      </c>
      <c r="AL34" s="375">
        <f t="shared" si="9"/>
        <v>0</v>
      </c>
    </row>
    <row r="35" spans="1:38" ht="13.5" thickBot="1" x14ac:dyDescent="0.25">
      <c r="A35" s="114" t="s">
        <v>277</v>
      </c>
      <c r="B35" s="94">
        <f>COUNTIF(РПЗ!$Q:$Q,Справочно!$C31)</f>
        <v>0</v>
      </c>
      <c r="C35" s="145">
        <f t="shared" si="0"/>
        <v>0</v>
      </c>
      <c r="D35" s="195">
        <f>SUMIF(РПЗ!$Q:$Q,Справочно!$C31,РПЗ!$L:$L)</f>
        <v>0</v>
      </c>
      <c r="E35" s="182">
        <f t="shared" si="1"/>
        <v>0</v>
      </c>
      <c r="G35" s="299">
        <f>COUNTIFS(РПЗ!$Q:$Q,Справочно!$C31,РПЗ!$O:$O,ПП!$G$14)</f>
        <v>0</v>
      </c>
      <c r="H35" s="300">
        <f>SUMIFS(РПЗ!$L:$L,РПЗ!$Q:$Q,Справочно!$C31,РПЗ!$O:$O,$G$14)</f>
        <v>0</v>
      </c>
      <c r="I35" s="301">
        <f>COUNTIFS(РПЗ!$Q:$Q,Справочно!$C31,РПЗ!$O:$O,ПП!$I$14)</f>
        <v>0</v>
      </c>
      <c r="J35" s="300">
        <f>SUMIFS(РПЗ!$L:$L,РПЗ!$Q:$Q,Справочно!$C31,РПЗ!$O:$O,$I$14)</f>
        <v>0</v>
      </c>
      <c r="K35" s="301">
        <f>COUNTIFS(РПЗ!$Q:$Q,Справочно!$C31,РПЗ!$O:$O,ПП!$K$14)</f>
        <v>0</v>
      </c>
      <c r="L35" s="417">
        <f>SUMIFS(РПЗ!$L:$L,РПЗ!$Q:$Q,Справочно!$C31,РПЗ!$O:$O,$K$14)</f>
        <v>0</v>
      </c>
      <c r="M35" s="419">
        <f t="shared" si="2"/>
        <v>0</v>
      </c>
      <c r="N35" s="358">
        <f t="shared" si="3"/>
        <v>0</v>
      </c>
      <c r="O35" s="302">
        <f>COUNTIFS(РПЗ!$Q:$Q,Справочно!$C31,РПЗ!$O:$O,ПП!$O$14)</f>
        <v>0</v>
      </c>
      <c r="P35" s="303">
        <f>SUMIFS(РПЗ!$L:$L,РПЗ!$Q:$Q,Справочно!$C31,РПЗ!$O:$O,$O$14)</f>
        <v>0</v>
      </c>
      <c r="Q35" s="304">
        <f>COUNTIFS(РПЗ!$Q:$Q,Справочно!$C31,РПЗ!$O:$O,ПП!$Q$14)</f>
        <v>0</v>
      </c>
      <c r="R35" s="303">
        <f>SUMIFS(РПЗ!$L:$L,РПЗ!$Q:$Q,Справочно!$C31,РПЗ!$O:$O,$Q$14)</f>
        <v>0</v>
      </c>
      <c r="S35" s="304">
        <f>COUNTIFS(РПЗ!$Q:$Q,Справочно!$C31,РПЗ!$O:$O,ПП!$S$14)</f>
        <v>0</v>
      </c>
      <c r="T35" s="307">
        <f>SUMIFS(РПЗ!$L:$L,РПЗ!$Q:$Q,Справочно!$C31,РПЗ!$O:$O,$S$14)</f>
        <v>0</v>
      </c>
      <c r="U35" s="431">
        <f t="shared" si="4"/>
        <v>0</v>
      </c>
      <c r="V35" s="403">
        <f t="shared" si="5"/>
        <v>0</v>
      </c>
      <c r="W35" s="286">
        <f>COUNTIFS(РПЗ!$Q:$Q,Справочно!$C31,РПЗ!$O:$O,ПП!$W$14)</f>
        <v>0</v>
      </c>
      <c r="X35" s="287">
        <f>SUMIFS(РПЗ!$L:$L,РПЗ!$Q:$Q,Справочно!$C31,РПЗ!$O:$O,$W$14)</f>
        <v>0</v>
      </c>
      <c r="Y35" s="288">
        <f>COUNTIFS(РПЗ!$Q:$Q,Справочно!$C31,РПЗ!$O:$O,ПП!$Y$14)</f>
        <v>0</v>
      </c>
      <c r="Z35" s="287">
        <f>SUMIFS(РПЗ!$L:$L,РПЗ!$Q:$Q,Справочно!$C31,РПЗ!$O:$O,$Y$14)</f>
        <v>0</v>
      </c>
      <c r="AA35" s="288">
        <f>COUNTIFS(РПЗ!$Q:$Q,Справочно!$C31,РПЗ!$O:$O,ПП!$AA$14)</f>
        <v>0</v>
      </c>
      <c r="AB35" s="436">
        <f>SUMIFS(РПЗ!$L:$L,РПЗ!$Q:$Q,Справочно!$C31,РПЗ!$O:$O,$AA$14)</f>
        <v>0</v>
      </c>
      <c r="AC35" s="437">
        <f t="shared" si="6"/>
        <v>0</v>
      </c>
      <c r="AD35" s="382">
        <f t="shared" si="7"/>
        <v>0</v>
      </c>
      <c r="AE35" s="308">
        <f>COUNTIFS(РПЗ!$Q:$Q,Справочно!$C31,РПЗ!$O:$O,ПП!$AE$14)</f>
        <v>0</v>
      </c>
      <c r="AF35" s="309">
        <f>SUMIFS(РПЗ!$L:$L,РПЗ!$Q:$Q,Справочно!$C31,РПЗ!$O:$O,$AE$14)</f>
        <v>0</v>
      </c>
      <c r="AG35" s="310">
        <f>COUNTIFS(РПЗ!$Q:$Q,Справочно!$C31,РПЗ!$O:$O,ПП!$AG$14)</f>
        <v>0</v>
      </c>
      <c r="AH35" s="309">
        <f>SUMIFS(РПЗ!$L:$L,РПЗ!$Q:$Q,Справочно!$C31,РПЗ!$O:$O,$AG$14)</f>
        <v>0</v>
      </c>
      <c r="AI35" s="310">
        <f>COUNTIFS(РПЗ!$Q:$Q,Справочно!$C31,РПЗ!$O:$O,ПП!$AI$14)</f>
        <v>0</v>
      </c>
      <c r="AJ35" s="448">
        <f>SUMIFS(РПЗ!$L:$L,РПЗ!$Q:$Q,Справочно!$C31,РПЗ!$O:$O,$AI$14)</f>
        <v>0</v>
      </c>
      <c r="AK35" s="449">
        <f t="shared" si="8"/>
        <v>0</v>
      </c>
      <c r="AL35" s="375">
        <f t="shared" si="9"/>
        <v>0</v>
      </c>
    </row>
    <row r="36" spans="1:38" ht="13.5" thickBot="1" x14ac:dyDescent="0.25">
      <c r="A36" s="84" t="s">
        <v>256</v>
      </c>
      <c r="B36" s="85">
        <f>SUM(B16:B35)</f>
        <v>239</v>
      </c>
      <c r="C36" s="86">
        <f>SUM(C16:C35)</f>
        <v>0.91570881226053646</v>
      </c>
      <c r="D36" s="196">
        <f>SUM(D16:D35)</f>
        <v>851182554.18192601</v>
      </c>
      <c r="E36" s="87">
        <f>SUM(E16:E35)</f>
        <v>0.93826082698269553</v>
      </c>
      <c r="G36" s="85">
        <f t="shared" ref="G36:N36" si="10">SUM(G16:G35)</f>
        <v>58</v>
      </c>
      <c r="H36" s="273">
        <f t="shared" si="10"/>
        <v>210463674</v>
      </c>
      <c r="I36" s="277">
        <f t="shared" si="10"/>
        <v>15</v>
      </c>
      <c r="J36" s="273">
        <f t="shared" si="10"/>
        <v>20536605.903480001</v>
      </c>
      <c r="K36" s="277">
        <f t="shared" si="10"/>
        <v>36</v>
      </c>
      <c r="L36" s="418">
        <f t="shared" si="10"/>
        <v>91333527.008446008</v>
      </c>
      <c r="M36" s="360">
        <f t="shared" si="10"/>
        <v>109</v>
      </c>
      <c r="N36" s="361">
        <f t="shared" si="10"/>
        <v>322333806.91192603</v>
      </c>
      <c r="O36" s="85">
        <f t="shared" ref="O36" si="11">SUM(O16:O35)</f>
        <v>67</v>
      </c>
      <c r="P36" s="273">
        <f t="shared" ref="P36" si="12">SUM(P16:P35)</f>
        <v>474926652.26999998</v>
      </c>
      <c r="Q36" s="277">
        <f t="shared" ref="Q36" si="13">SUM(Q16:Q35)</f>
        <v>2</v>
      </c>
      <c r="R36" s="273">
        <f t="shared" ref="R36" si="14">SUM(R16:R35)</f>
        <v>5177000</v>
      </c>
      <c r="S36" s="277">
        <f t="shared" ref="S36" si="15">SUM(S16:S35)</f>
        <v>12</v>
      </c>
      <c r="T36" s="418">
        <f t="shared" ref="T36" si="16">SUM(T16:T35)</f>
        <v>7066617</v>
      </c>
      <c r="U36" s="360">
        <f t="shared" ref="U36" si="17">SUM(U16:U35)</f>
        <v>81</v>
      </c>
      <c r="V36" s="361">
        <f t="shared" ref="V36" si="18">SUM(V16:V35)</f>
        <v>487170269.26999998</v>
      </c>
      <c r="W36" s="85">
        <f t="shared" ref="W36" si="19">SUM(W16:W35)</f>
        <v>9</v>
      </c>
      <c r="X36" s="273">
        <f t="shared" ref="X36" si="20">SUM(X16:X35)</f>
        <v>2272294</v>
      </c>
      <c r="Y36" s="277">
        <f t="shared" ref="Y36" si="21">SUM(Y16:Y35)</f>
        <v>4</v>
      </c>
      <c r="Z36" s="273">
        <f t="shared" ref="Z36" si="22">SUM(Z16:Z35)</f>
        <v>5651700</v>
      </c>
      <c r="AA36" s="277">
        <f t="shared" ref="AA36" si="23">SUM(AA16:AA35)</f>
        <v>1</v>
      </c>
      <c r="AB36" s="418">
        <f t="shared" ref="AB36" si="24">SUM(AB16:AB35)</f>
        <v>590000</v>
      </c>
      <c r="AC36" s="360">
        <f t="shared" ref="AC36" si="25">SUM(AC16:AC35)</f>
        <v>14</v>
      </c>
      <c r="AD36" s="361">
        <f t="shared" ref="AD36" si="26">SUM(AD16:AD35)</f>
        <v>8513994</v>
      </c>
      <c r="AE36" s="85">
        <f t="shared" ref="AE36" si="27">SUM(AE16:AE35)</f>
        <v>12</v>
      </c>
      <c r="AF36" s="273">
        <f t="shared" ref="AF36" si="28">SUM(AF16:AF35)</f>
        <v>6034112</v>
      </c>
      <c r="AG36" s="277">
        <f t="shared" ref="AG36" si="29">SUM(AG16:AG35)</f>
        <v>2</v>
      </c>
      <c r="AH36" s="273">
        <f t="shared" ref="AH36" si="30">SUM(AH16:AH35)</f>
        <v>476200</v>
      </c>
      <c r="AI36" s="277">
        <f t="shared" ref="AI36" si="31">SUM(AI16:AI35)</f>
        <v>0</v>
      </c>
      <c r="AJ36" s="418">
        <f t="shared" ref="AJ36" si="32">SUM(AJ16:AJ35)</f>
        <v>0</v>
      </c>
      <c r="AK36" s="360">
        <f t="shared" ref="AK36" si="33">SUM(AK16:AK35)</f>
        <v>14</v>
      </c>
      <c r="AL36" s="361">
        <f t="shared" ref="AL36" si="34">SUM(AL16:AL35)</f>
        <v>6510312</v>
      </c>
    </row>
    <row r="37" spans="1:38" ht="13.5" thickBot="1" x14ac:dyDescent="0.25">
      <c r="A37" s="108"/>
      <c r="B37" s="109"/>
      <c r="C37" s="110"/>
      <c r="D37" s="111"/>
      <c r="E37" s="112"/>
      <c r="G37" s="175"/>
      <c r="H37" s="176"/>
      <c r="I37" s="176"/>
      <c r="J37" s="176"/>
      <c r="K37" s="176"/>
      <c r="L37" s="176"/>
      <c r="M37" s="176"/>
      <c r="N37" s="284"/>
      <c r="O37" s="175"/>
      <c r="P37" s="176"/>
      <c r="Q37" s="176"/>
      <c r="R37" s="176"/>
      <c r="S37" s="176"/>
      <c r="T37" s="176"/>
      <c r="U37" s="176"/>
      <c r="V37" s="284"/>
      <c r="W37" s="175"/>
      <c r="X37" s="176"/>
      <c r="Y37" s="176"/>
      <c r="Z37" s="176"/>
      <c r="AA37" s="176"/>
      <c r="AB37" s="176"/>
      <c r="AC37" s="176"/>
      <c r="AD37" s="284"/>
      <c r="AE37" s="175"/>
      <c r="AF37" s="176"/>
      <c r="AG37" s="176"/>
      <c r="AH37" s="176"/>
      <c r="AI37" s="176"/>
      <c r="AJ37" s="176"/>
      <c r="AK37" s="176"/>
      <c r="AL37" s="284"/>
    </row>
    <row r="38" spans="1:38" ht="13.5" thickBot="1" x14ac:dyDescent="0.25">
      <c r="A38" s="96" t="s">
        <v>119</v>
      </c>
      <c r="B38" s="88">
        <f>COUNTIF(РПЗ!$Q:$Q,Справочно!$C33)</f>
        <v>22</v>
      </c>
      <c r="C38" s="89">
        <f>B38/$B$13</f>
        <v>8.4291187739463605E-2</v>
      </c>
      <c r="D38" s="196">
        <f>SUMIF(РПЗ!$Q:$Q,Справочно!$C33,РПЗ!$L:$L)</f>
        <v>56009273.190000005</v>
      </c>
      <c r="E38" s="90">
        <f>D38/$D$40</f>
        <v>6.1739173017304527E-2</v>
      </c>
      <c r="G38" s="85">
        <f>COUNTIFS(РПЗ!$Q:$Q,Справочно!$C33,РПЗ!$O:$O,ПП!$G$14)</f>
        <v>2</v>
      </c>
      <c r="H38" s="273">
        <f>SUMIFS(РПЗ!$L:$L,РПЗ!$Q:$Q,Справочно!$C33,РПЗ!$O:$O,$G$14)</f>
        <v>40053189.850000001</v>
      </c>
      <c r="I38" s="277">
        <f>COUNTIFS(РПЗ!$Q:$Q,Справочно!$C33,РПЗ!$O:$O,ПП!$I$14)</f>
        <v>10</v>
      </c>
      <c r="J38" s="273">
        <f>SUMIFS(РПЗ!$L:$L,РПЗ!$Q:$Q,Справочно!$C33,РПЗ!$O:$O,$I$14)</f>
        <v>5435225.75</v>
      </c>
      <c r="K38" s="277">
        <f>COUNTIFS(РПЗ!$Q:$Q,Справочно!$C33,РПЗ!$O:$O,ПП!$K$14)</f>
        <v>9</v>
      </c>
      <c r="L38" s="418">
        <f>SUMIFS(РПЗ!$L:$L,РПЗ!$Q:$Q,Справочно!$C33,РПЗ!$O:$O,$G$14)</f>
        <v>40053189.850000001</v>
      </c>
      <c r="M38" s="362">
        <f>SUM(G38,I38,K38)</f>
        <v>21</v>
      </c>
      <c r="N38" s="361">
        <f>SUM(H38,J38,L38)</f>
        <v>85541605.450000003</v>
      </c>
      <c r="O38" s="85">
        <f>COUNTIFS(РПЗ!$Q:$Q,Справочно!$C33,РПЗ!$O:$O,ПП!$O$14)</f>
        <v>1</v>
      </c>
      <c r="P38" s="273">
        <f>SUMIFS(РПЗ!$L:$L,РПЗ!$Q:$Q,Справочно!$C33,РПЗ!$O:$O,$O$14)</f>
        <v>3556998</v>
      </c>
      <c r="Q38" s="277">
        <f>COUNTIFS(РПЗ!$Q:$Q,Справочно!$C33,РПЗ!$O:$O,ПП!$Q$14)</f>
        <v>0</v>
      </c>
      <c r="R38" s="273">
        <f>SUMIFS(РПЗ!$L:$L,РПЗ!$Q:$Q,Справочно!$C33,РПЗ!$O:$O,$Q$14)</f>
        <v>0</v>
      </c>
      <c r="S38" s="277">
        <f>COUNTIFS(РПЗ!$Q:$Q,Справочно!$C33,РПЗ!$O:$O,ПП!$S$14)</f>
        <v>0</v>
      </c>
      <c r="T38" s="418">
        <f>SUMIFS(РПЗ!$L:$L,РПЗ!$Q:$Q,Справочно!$C33,РПЗ!$O:$O,$S$14)</f>
        <v>0</v>
      </c>
      <c r="U38" s="362">
        <f>SUM(O38,Q38,S38)</f>
        <v>1</v>
      </c>
      <c r="V38" s="361">
        <f>SUM(P38,R38,T38)</f>
        <v>3556998</v>
      </c>
      <c r="W38" s="85">
        <f>COUNTIFS(РПЗ!$Q:$Q,Справочно!$C33,РПЗ!$O:$O,ПП!$W$14)</f>
        <v>0</v>
      </c>
      <c r="X38" s="273">
        <f>SUMIFS(РПЗ!$L:$L,РПЗ!$Q:$Q,Справочно!$C33,РПЗ!$O:$O,$W$14)</f>
        <v>0</v>
      </c>
      <c r="Y38" s="277">
        <f>COUNTIFS(РПЗ!$Q:$Q,Справочно!$C33,РПЗ!$O:$O,ПП!$Y$14)</f>
        <v>0</v>
      </c>
      <c r="Z38" s="273">
        <f>SUMIFS(РПЗ!$L:$L,РПЗ!$Q:$Q,Справочно!$C33,РПЗ!$O:$O,$Y$14)</f>
        <v>0</v>
      </c>
      <c r="AA38" s="277">
        <f>COUNTIFS(РПЗ!$Q:$Q,Справочно!$C33,РПЗ!$O:$O,ПП!$AA$14)</f>
        <v>0</v>
      </c>
      <c r="AB38" s="418">
        <f>SUMIFS(РПЗ!$L:$L,РПЗ!$Q:$Q,Справочно!$C33,РПЗ!$O:$O,$AA$14)</f>
        <v>0</v>
      </c>
      <c r="AC38" s="362">
        <f>SUM(W38,Y38,AA38)</f>
        <v>0</v>
      </c>
      <c r="AD38" s="361">
        <f>SUM(X38,Z38,AB38)</f>
        <v>0</v>
      </c>
      <c r="AE38" s="85">
        <f>COUNTIFS(РПЗ!$Q:$Q,Справочно!$C33,РПЗ!$O:$O,ПП!$AE$14)</f>
        <v>0</v>
      </c>
      <c r="AF38" s="273">
        <f>SUMIFS(РПЗ!$L:$L,РПЗ!$Q:$Q,Справочно!$C33,РПЗ!$O:$O,$AE$14)</f>
        <v>0</v>
      </c>
      <c r="AG38" s="277">
        <f>COUNTIFS(РПЗ!$Q:$Q,Справочно!$C33,РПЗ!$O:$O,ПП!$AG$14)</f>
        <v>0</v>
      </c>
      <c r="AH38" s="273">
        <f>SUMIFS(РПЗ!$L:$L,РПЗ!$Q:$Q,Справочно!$C33,РПЗ!$O:$O,$AG$14)</f>
        <v>0</v>
      </c>
      <c r="AI38" s="277">
        <f>COUNTIFS(РПЗ!$Q:$Q,Справочно!$C33,РПЗ!$O:$O,ПП!$AI$14)</f>
        <v>0</v>
      </c>
      <c r="AJ38" s="418">
        <f>SUMIFS(РПЗ!$L:$L,РПЗ!$Q:$Q,Справочно!$C33,РПЗ!$O:$O,$AI$14)</f>
        <v>0</v>
      </c>
      <c r="AK38" s="362">
        <f>SUM(AE38,AG38,AI38)</f>
        <v>0</v>
      </c>
      <c r="AL38" s="361">
        <f>SUM(AF38,AH38,AJ38)</f>
        <v>0</v>
      </c>
    </row>
    <row r="39" spans="1:38" ht="13.5" thickBot="1" x14ac:dyDescent="0.25">
      <c r="A39" s="104"/>
      <c r="B39" s="105"/>
      <c r="C39" s="106"/>
      <c r="D39" s="107"/>
      <c r="E39" s="103"/>
      <c r="G39" s="175"/>
      <c r="H39" s="176"/>
      <c r="I39" s="176"/>
      <c r="J39" s="176"/>
      <c r="K39" s="176"/>
      <c r="L39" s="176"/>
      <c r="M39" s="176"/>
      <c r="N39" s="284"/>
      <c r="O39" s="175"/>
      <c r="P39" s="176"/>
      <c r="Q39" s="176"/>
      <c r="R39" s="176"/>
      <c r="S39" s="176"/>
      <c r="T39" s="176"/>
      <c r="U39" s="176"/>
      <c r="V39" s="284"/>
      <c r="W39" s="175"/>
      <c r="X39" s="176"/>
      <c r="Y39" s="176"/>
      <c r="Z39" s="176"/>
      <c r="AA39" s="176"/>
      <c r="AB39" s="176"/>
      <c r="AC39" s="176"/>
      <c r="AD39" s="284"/>
      <c r="AE39" s="175"/>
      <c r="AF39" s="176"/>
      <c r="AG39" s="176"/>
      <c r="AH39" s="176"/>
      <c r="AI39" s="176"/>
      <c r="AJ39" s="176"/>
      <c r="AK39" s="176"/>
      <c r="AL39" s="284"/>
    </row>
    <row r="40" spans="1:38" ht="13.5" thickBot="1" x14ac:dyDescent="0.25">
      <c r="A40" s="95" t="s">
        <v>280</v>
      </c>
      <c r="B40" s="116">
        <f>B36+B38</f>
        <v>261</v>
      </c>
      <c r="C40" s="118">
        <f>C36+C38</f>
        <v>1</v>
      </c>
      <c r="D40" s="197">
        <f>D36+D38</f>
        <v>907191827.37192607</v>
      </c>
      <c r="E40" s="117">
        <f>E36+E38</f>
        <v>1</v>
      </c>
      <c r="G40" s="116">
        <f>SUM(G36,G38)</f>
        <v>60</v>
      </c>
      <c r="H40" s="274">
        <f t="shared" ref="H40:N40" si="35">SUM(H36,H38)</f>
        <v>250516863.84999999</v>
      </c>
      <c r="I40" s="275">
        <f t="shared" si="35"/>
        <v>25</v>
      </c>
      <c r="J40" s="274">
        <f t="shared" si="35"/>
        <v>25971831.653480001</v>
      </c>
      <c r="K40" s="275">
        <f t="shared" si="35"/>
        <v>45</v>
      </c>
      <c r="L40" s="276">
        <f t="shared" si="35"/>
        <v>131386716.858446</v>
      </c>
      <c r="M40" s="421">
        <f t="shared" si="35"/>
        <v>130</v>
      </c>
      <c r="N40" s="285">
        <f t="shared" si="35"/>
        <v>407875412.36192602</v>
      </c>
      <c r="O40" s="116">
        <f>SUM(O36,O38)</f>
        <v>68</v>
      </c>
      <c r="P40" s="274">
        <f t="shared" ref="P40:V40" si="36">SUM(P36,P38)</f>
        <v>478483650.26999998</v>
      </c>
      <c r="Q40" s="275">
        <f t="shared" si="36"/>
        <v>2</v>
      </c>
      <c r="R40" s="274">
        <f t="shared" si="36"/>
        <v>5177000</v>
      </c>
      <c r="S40" s="275">
        <f t="shared" si="36"/>
        <v>12</v>
      </c>
      <c r="T40" s="420">
        <f t="shared" si="36"/>
        <v>7066617</v>
      </c>
      <c r="U40" s="421">
        <f t="shared" si="36"/>
        <v>82</v>
      </c>
      <c r="V40" s="285">
        <f t="shared" si="36"/>
        <v>490727267.26999998</v>
      </c>
      <c r="W40" s="116">
        <f>SUM(W36,W38)</f>
        <v>9</v>
      </c>
      <c r="X40" s="274">
        <f t="shared" ref="X40:AD40" si="37">SUM(X36,X38)</f>
        <v>2272294</v>
      </c>
      <c r="Y40" s="275">
        <f t="shared" si="37"/>
        <v>4</v>
      </c>
      <c r="Z40" s="274">
        <f t="shared" si="37"/>
        <v>5651700</v>
      </c>
      <c r="AA40" s="275">
        <f t="shared" si="37"/>
        <v>1</v>
      </c>
      <c r="AB40" s="420">
        <f t="shared" si="37"/>
        <v>590000</v>
      </c>
      <c r="AC40" s="421">
        <f t="shared" si="37"/>
        <v>14</v>
      </c>
      <c r="AD40" s="285">
        <f t="shared" si="37"/>
        <v>8513994</v>
      </c>
      <c r="AE40" s="116">
        <f>SUM(AE36,AE38)</f>
        <v>12</v>
      </c>
      <c r="AF40" s="274">
        <f t="shared" ref="AF40:AL40" si="38">SUM(AF36,AF38)</f>
        <v>6034112</v>
      </c>
      <c r="AG40" s="275">
        <f t="shared" si="38"/>
        <v>2</v>
      </c>
      <c r="AH40" s="274">
        <f t="shared" si="38"/>
        <v>476200</v>
      </c>
      <c r="AI40" s="275">
        <f t="shared" si="38"/>
        <v>0</v>
      </c>
      <c r="AJ40" s="420">
        <f t="shared" si="38"/>
        <v>0</v>
      </c>
      <c r="AK40" s="421">
        <f t="shared" si="38"/>
        <v>14</v>
      </c>
      <c r="AL40" s="285">
        <f t="shared" si="38"/>
        <v>6510312</v>
      </c>
    </row>
    <row r="41" spans="1:38" x14ac:dyDescent="0.2">
      <c r="G41" s="175"/>
      <c r="H41" s="176"/>
      <c r="I41" s="176"/>
      <c r="J41" s="176"/>
      <c r="K41" s="176"/>
      <c r="L41" s="176"/>
      <c r="M41" s="176"/>
      <c r="N41" s="284"/>
      <c r="O41" s="175"/>
      <c r="P41" s="176"/>
      <c r="Q41" s="176"/>
      <c r="R41" s="176"/>
      <c r="S41" s="176"/>
      <c r="T41" s="176"/>
      <c r="U41" s="176"/>
      <c r="V41" s="284"/>
      <c r="W41" s="175"/>
      <c r="X41" s="176"/>
      <c r="Y41" s="176"/>
      <c r="Z41" s="176"/>
      <c r="AA41" s="176"/>
      <c r="AB41" s="176"/>
      <c r="AC41" s="176"/>
      <c r="AD41" s="284"/>
      <c r="AE41" s="175"/>
      <c r="AF41" s="176"/>
      <c r="AG41" s="176"/>
      <c r="AH41" s="176"/>
      <c r="AI41" s="176"/>
      <c r="AJ41" s="176"/>
      <c r="AK41" s="176"/>
      <c r="AL41" s="284"/>
    </row>
    <row r="42" spans="1:38" ht="21" customHeight="1" thickBot="1" x14ac:dyDescent="0.25">
      <c r="A42" s="747" t="s">
        <v>262</v>
      </c>
      <c r="B42" s="747"/>
      <c r="C42" s="747"/>
      <c r="D42" s="747"/>
      <c r="E42" s="747"/>
      <c r="G42" s="175"/>
      <c r="H42" s="176"/>
      <c r="I42" s="176"/>
      <c r="J42" s="176"/>
      <c r="K42" s="176"/>
      <c r="L42" s="176"/>
      <c r="M42" s="176"/>
      <c r="N42" s="284"/>
      <c r="O42" s="175"/>
      <c r="P42" s="176"/>
      <c r="Q42" s="176"/>
      <c r="R42" s="176"/>
      <c r="S42" s="176"/>
      <c r="T42" s="176"/>
      <c r="U42" s="176"/>
      <c r="V42" s="284"/>
      <c r="W42" s="175"/>
      <c r="X42" s="176"/>
      <c r="Y42" s="176"/>
      <c r="Z42" s="176"/>
      <c r="AA42" s="176"/>
      <c r="AB42" s="176"/>
      <c r="AC42" s="176"/>
      <c r="AD42" s="284"/>
      <c r="AE42" s="175"/>
      <c r="AF42" s="176"/>
      <c r="AG42" s="176"/>
      <c r="AH42" s="176"/>
      <c r="AI42" s="176"/>
      <c r="AJ42" s="176"/>
      <c r="AK42" s="176"/>
      <c r="AL42" s="284"/>
    </row>
    <row r="43" spans="1:38" ht="26.25" thickBot="1" x14ac:dyDescent="0.25">
      <c r="A43" s="73" t="s">
        <v>225</v>
      </c>
      <c r="B43" s="74" t="s">
        <v>342</v>
      </c>
      <c r="C43" s="75" t="s">
        <v>258</v>
      </c>
      <c r="D43" s="76" t="s">
        <v>341</v>
      </c>
      <c r="E43" s="75" t="s">
        <v>261</v>
      </c>
      <c r="G43" s="74" t="s">
        <v>342</v>
      </c>
      <c r="H43" s="78" t="s">
        <v>341</v>
      </c>
      <c r="I43" s="78" t="s">
        <v>342</v>
      </c>
      <c r="J43" s="78" t="s">
        <v>341</v>
      </c>
      <c r="K43" s="78" t="s">
        <v>342</v>
      </c>
      <c r="L43" s="283" t="s">
        <v>341</v>
      </c>
      <c r="M43" s="354" t="s">
        <v>342</v>
      </c>
      <c r="N43" s="354" t="s">
        <v>341</v>
      </c>
      <c r="O43" s="74" t="s">
        <v>342</v>
      </c>
      <c r="P43" s="78" t="s">
        <v>341</v>
      </c>
      <c r="Q43" s="78" t="s">
        <v>342</v>
      </c>
      <c r="R43" s="78" t="s">
        <v>341</v>
      </c>
      <c r="S43" s="78" t="s">
        <v>342</v>
      </c>
      <c r="T43" s="283" t="s">
        <v>341</v>
      </c>
      <c r="U43" s="354" t="s">
        <v>342</v>
      </c>
      <c r="V43" s="354" t="s">
        <v>341</v>
      </c>
      <c r="W43" s="74" t="s">
        <v>342</v>
      </c>
      <c r="X43" s="78" t="s">
        <v>341</v>
      </c>
      <c r="Y43" s="78" t="s">
        <v>342</v>
      </c>
      <c r="Z43" s="78" t="s">
        <v>341</v>
      </c>
      <c r="AA43" s="78" t="s">
        <v>342</v>
      </c>
      <c r="AB43" s="283" t="s">
        <v>341</v>
      </c>
      <c r="AC43" s="354" t="s">
        <v>342</v>
      </c>
      <c r="AD43" s="354" t="s">
        <v>341</v>
      </c>
      <c r="AE43" s="74" t="s">
        <v>342</v>
      </c>
      <c r="AF43" s="78" t="s">
        <v>341</v>
      </c>
      <c r="AG43" s="78" t="s">
        <v>342</v>
      </c>
      <c r="AH43" s="78" t="s">
        <v>341</v>
      </c>
      <c r="AI43" s="78" t="s">
        <v>342</v>
      </c>
      <c r="AJ43" s="283" t="s">
        <v>341</v>
      </c>
      <c r="AK43" s="354" t="s">
        <v>342</v>
      </c>
      <c r="AL43" s="354" t="s">
        <v>341</v>
      </c>
    </row>
    <row r="44" spans="1:38" ht="13.5" thickBot="1" x14ac:dyDescent="0.25">
      <c r="A44" s="126" t="str">
        <f>Справочно!E21</f>
        <v>ГК "Ростех"</v>
      </c>
      <c r="B44" s="94">
        <f>COUNTIF(РПЗ!$AB:$AB,Справочно!$E21)</f>
        <v>0</v>
      </c>
      <c r="C44" s="115">
        <f t="shared" ref="C44:C69" si="39">B44/$B$13</f>
        <v>0</v>
      </c>
      <c r="D44" s="198">
        <f>SUMIF(РПЗ!$AB:$AB,Справочно!$E21,РПЗ!$L:$L)</f>
        <v>0</v>
      </c>
      <c r="E44" s="115">
        <f t="shared" ref="E44:E69" si="40">D44/$D$13</f>
        <v>0</v>
      </c>
      <c r="G44" s="409">
        <f>COUNTIFS(РПЗ!$AB:$AB,Справочно!$E21,РПЗ!$O:$O,ПП!$G$14)</f>
        <v>0</v>
      </c>
      <c r="H44" s="410">
        <f>SUMIFS(РПЗ!$L:$L,РПЗ!$AB:$AB,Справочно!$E21,РПЗ!$O:$O,ПП!$G$14)</f>
        <v>0</v>
      </c>
      <c r="I44" s="333">
        <f>COUNTIFS(РПЗ!$AB:$AB,Справочно!$E21,РПЗ!$O:$O,ПП!$I$14)</f>
        <v>0</v>
      </c>
      <c r="J44" s="410">
        <f>SUMIFS(РПЗ!$L:$L,РПЗ!$AB:$AB,Справочно!$E21,РПЗ!$O:$O,ПП!$I$14)</f>
        <v>0</v>
      </c>
      <c r="K44" s="333">
        <f>COUNTIFS(РПЗ!$AB:$AB,Справочно!$E21,РПЗ!$O:$O,ПП!$K$14)</f>
        <v>0</v>
      </c>
      <c r="L44" s="475">
        <f>SUMIFS(РПЗ!$L:$L,РПЗ!$AB:$AB,Справочно!$E21,РПЗ!$O:$O,ПП!$K$14)</f>
        <v>0</v>
      </c>
      <c r="M44" s="419">
        <f>SUM(G44,I44,K44)</f>
        <v>0</v>
      </c>
      <c r="N44" s="358">
        <f>SUM(H44,J44,L44)</f>
        <v>0</v>
      </c>
      <c r="O44" s="425">
        <f>COUNTIFS(РПЗ!$AB:$AB,Справочно!$E21,РПЗ!$O:$O,ПП!$O$14)</f>
        <v>0</v>
      </c>
      <c r="P44" s="426">
        <f>SUMIFS(РПЗ!$L:$L,РПЗ!$AB:$AB,Справочно!$E21,РПЗ!$O:$O,ПП!$O$14)</f>
        <v>0</v>
      </c>
      <c r="Q44" s="306">
        <f>COUNTIFS(РПЗ!$AB:$AB,Справочно!$E21,РПЗ!$O:$O,ПП!$Q$14)</f>
        <v>0</v>
      </c>
      <c r="R44" s="426">
        <f>SUMIFS(РПЗ!$L:$L,РПЗ!$AB:$AB,Справочно!$E21,РПЗ!$O:$O,ПП!$Q$14)</f>
        <v>0</v>
      </c>
      <c r="S44" s="306">
        <f>COUNTIFS(РПЗ!$AB:$AB,Справочно!$E21,РПЗ!$O:$O,ПП!$S$14)</f>
        <v>0</v>
      </c>
      <c r="T44" s="478">
        <f>SUMIFS(РПЗ!$L:$L,РПЗ!$AB:$AB,Справочно!$E21,РПЗ!$O:$O,ПП!$S$14)</f>
        <v>0</v>
      </c>
      <c r="U44" s="431">
        <f>SUM(O44,Q44,S44)</f>
        <v>0</v>
      </c>
      <c r="V44" s="403">
        <f>SUM(P44,R44,T44)</f>
        <v>0</v>
      </c>
      <c r="W44" s="439">
        <f>COUNTIFS(РПЗ!$AB:$AB,Справочно!$E21,РПЗ!$O:$O,ПП!$W$14)</f>
        <v>0</v>
      </c>
      <c r="X44" s="440">
        <f>SUMIFS(РПЗ!$L:$L,РПЗ!$AB:$AB,Справочно!$E21,РПЗ!$O:$O,ПП!$W$14)</f>
        <v>0</v>
      </c>
      <c r="Y44" s="387">
        <f>COUNTIFS(РПЗ!$AB:$AB,Справочно!$E21,РПЗ!$O:$O,ПП!$Y$14)</f>
        <v>0</v>
      </c>
      <c r="Z44" s="440">
        <f>SUMIFS(РПЗ!$L:$L,РПЗ!$AB:$AB,Справочно!$E21,РПЗ!$O:$O,ПП!$Y$14)</f>
        <v>0</v>
      </c>
      <c r="AA44" s="387">
        <f>COUNTIFS(РПЗ!$AB:$AB,Справочно!$E21,РПЗ!$O:$O,ПП!$AA$14)</f>
        <v>0</v>
      </c>
      <c r="AB44" s="441">
        <f>SUMIFS(РПЗ!$L:$L,РПЗ!$AB:$AB,Справочно!$E21,РПЗ!$O:$O,ПП!$AA$14)</f>
        <v>0</v>
      </c>
      <c r="AC44" s="437">
        <f>SUM(W44,Y44,AA44)</f>
        <v>0</v>
      </c>
      <c r="AD44" s="438">
        <f>SUM(X44,Z44,AB44)</f>
        <v>0</v>
      </c>
      <c r="AE44" s="451">
        <f>COUNTIFS(РПЗ!$AB:$AB,Справочно!$E21,РПЗ!$O:$O,ПП!$AE$14)</f>
        <v>0</v>
      </c>
      <c r="AF44" s="452">
        <f>SUMIFS(РПЗ!$L:$L,РПЗ!$AB:$AB,Справочно!$E21,РПЗ!$O:$O,ПП!$AE$14)</f>
        <v>0</v>
      </c>
      <c r="AG44" s="365">
        <f>COUNTIFS(РПЗ!$AB:$AB,Справочно!$E21,РПЗ!$O:$O,ПП!$AG$14)</f>
        <v>0</v>
      </c>
      <c r="AH44" s="452">
        <f>SUMIFS(РПЗ!$L:$L,РПЗ!$AB:$AB,Справочно!$E21,РПЗ!$O:$O,ПП!$AG$14)</f>
        <v>0</v>
      </c>
      <c r="AI44" s="365">
        <f>COUNTIFS(РПЗ!$AB:$AB,Справочно!$E21,РПЗ!$O:$O,ПП!$AI$14)</f>
        <v>0</v>
      </c>
      <c r="AJ44" s="453">
        <f>SUMIFS(РПЗ!$L:$L,РПЗ!$AB:$AB,Справочно!$E21,РПЗ!$O:$O,ПП!$AI$14)</f>
        <v>0</v>
      </c>
      <c r="AK44" s="449">
        <f>SUM(AE44,AG44,AI44)</f>
        <v>0</v>
      </c>
      <c r="AL44" s="450">
        <f>SUM(AF44,AH44,AJ44)</f>
        <v>0</v>
      </c>
    </row>
    <row r="45" spans="1:38" ht="15.75" customHeight="1" thickBot="1" x14ac:dyDescent="0.25">
      <c r="A45" s="127" t="str">
        <f>Справочно!E22</f>
        <v>НПФ "Первый промышленный альянс"</v>
      </c>
      <c r="B45" s="94">
        <f>COUNTIF(РПЗ!$AB:$AB,Справочно!$E22)</f>
        <v>0</v>
      </c>
      <c r="C45" s="115">
        <f t="shared" si="39"/>
        <v>0</v>
      </c>
      <c r="D45" s="198">
        <f>SUMIF(РПЗ!$AB:$AB,Справочно!$E22,РПЗ!$L:$L)</f>
        <v>0</v>
      </c>
      <c r="E45" s="115">
        <f t="shared" si="40"/>
        <v>0</v>
      </c>
      <c r="G45" s="295">
        <f>COUNTIFS(РПЗ!$AB:$AB,Справочно!$E22,РПЗ!$O:$O,ПП!$G$14)</f>
        <v>0</v>
      </c>
      <c r="H45" s="411">
        <f>SUMIFS(РПЗ!$AB:$AB,РПЗ!$L:$L,Справочно!$E22,РПЗ!$O:$O,ПП!$G$14)</f>
        <v>0</v>
      </c>
      <c r="I45" s="297">
        <f>COUNTIFS(РПЗ!$AB:$AB,Справочно!$E22,РПЗ!$O:$O,ПП!$I$14)</f>
        <v>0</v>
      </c>
      <c r="J45" s="411">
        <f>SUMIFS(РПЗ!$L:$L,РПЗ!$AB:$AB,Справочно!$E22,РПЗ!$O:$O,ПП!$I$14)</f>
        <v>0</v>
      </c>
      <c r="K45" s="297">
        <f>COUNTIFS(РПЗ!$AB:$AB,Справочно!$E22,РПЗ!$O:$O,ПП!$K$14)</f>
        <v>0</v>
      </c>
      <c r="L45" s="476">
        <f>SUMIFS(РПЗ!$L:$L,РПЗ!$AB:$AB,Справочно!$E22,РПЗ!$O:$O,ПП!$K$14)</f>
        <v>0</v>
      </c>
      <c r="M45" s="419">
        <f t="shared" ref="M45:M68" si="41">SUM(G45,I45,K45)</f>
        <v>0</v>
      </c>
      <c r="N45" s="358">
        <f t="shared" ref="N45:N68" si="42">SUM(H45,J45,L45)</f>
        <v>0</v>
      </c>
      <c r="O45" s="427">
        <f>COUNTIFS(РПЗ!$AB:$AB,Справочно!$E22,РПЗ!$O:$O,ПП!$O$14)</f>
        <v>0</v>
      </c>
      <c r="P45" s="428">
        <f>SUMIFS(РПЗ!$L:$L,РПЗ!$AB:$AB,Справочно!$E22,РПЗ!$O:$O,ПП!$O$14)</f>
        <v>0</v>
      </c>
      <c r="Q45" s="394">
        <f>COUNTIFS(РПЗ!$AB:$AB,Справочно!$E22,РПЗ!$O:$O,ПП!$Q$14)</f>
        <v>0</v>
      </c>
      <c r="R45" s="428">
        <f>SUMIFS(РПЗ!$L:$L,РПЗ!$AB:$AB,Справочно!$E22,РПЗ!$O:$O,ПП!$Q$14)</f>
        <v>0</v>
      </c>
      <c r="S45" s="394">
        <f>COUNTIFS(РПЗ!$AB:$AB,Справочно!$E22,РПЗ!$O:$O,ПП!$S$14)</f>
        <v>0</v>
      </c>
      <c r="T45" s="479">
        <f>SUMIFS(РПЗ!$L:$L,РПЗ!$AB:$AB,Справочно!$E22,РПЗ!$O:$O,ПП!$S$14)</f>
        <v>0</v>
      </c>
      <c r="U45" s="431">
        <f t="shared" ref="U45:U68" si="43">SUM(O45,Q45,S45)</f>
        <v>0</v>
      </c>
      <c r="V45" s="403">
        <f t="shared" ref="V45:V55" si="44">SUM(P45,R45,T45)</f>
        <v>0</v>
      </c>
      <c r="W45" s="442">
        <f>COUNTIFS(РПЗ!$AB:$AB,Справочно!$E22,РПЗ!$O:$O,ПП!$W$14)</f>
        <v>0</v>
      </c>
      <c r="X45" s="443">
        <f>SUMIFS(РПЗ!$L:$L,РПЗ!$AB:$AB,Справочно!$E22,РПЗ!$O:$O,ПП!$W$14)</f>
        <v>0</v>
      </c>
      <c r="Y45" s="290">
        <f>COUNTIFS(РПЗ!$AB:$AB,Справочно!$E22,РПЗ!$O:$O,ПП!$Y$14)</f>
        <v>0</v>
      </c>
      <c r="Z45" s="443">
        <f>SUMIFS(РПЗ!$L:$L,РПЗ!$AB:$AB,Справочно!$E22,РПЗ!$O:$O,ПП!$Y$14)</f>
        <v>0</v>
      </c>
      <c r="AA45" s="290">
        <f>COUNTIFS(РПЗ!$AB:$AB,Справочно!$E22,РПЗ!$O:$O,ПП!$AA$14)</f>
        <v>0</v>
      </c>
      <c r="AB45" s="444">
        <f>SUMIFS(РПЗ!$L:$L,РПЗ!$AB:$AB,Справочно!$E22,РПЗ!$O:$O,ПП!$AA$14)</f>
        <v>0</v>
      </c>
      <c r="AC45" s="437">
        <f t="shared" ref="AC45:AC68" si="45">SUM(W45,Y45,AA45)</f>
        <v>0</v>
      </c>
      <c r="AD45" s="438">
        <f t="shared" ref="AD45:AD68" si="46">SUM(X45,Z45,AB45)</f>
        <v>0</v>
      </c>
      <c r="AE45" s="457">
        <f>COUNTIFS(РПЗ!$AB:$AB,Справочно!$E22,РПЗ!$O:$O,ПП!$AE$14)</f>
        <v>0</v>
      </c>
      <c r="AF45" s="458">
        <f>SUMIFS(РПЗ!$L:$L,РПЗ!$AB:$AB,Справочно!$E22,РПЗ!$O:$O,ПП!$AE$14)</f>
        <v>0</v>
      </c>
      <c r="AG45" s="366">
        <f>COUNTIFS(РПЗ!$AB:$AB,Справочно!$E22,РПЗ!$O:$O,ПП!$AG$14)</f>
        <v>0</v>
      </c>
      <c r="AH45" s="458">
        <f>SUMIFS(РПЗ!$L:$L,РПЗ!$AB:$AB,Справочно!$E22,РПЗ!$O:$O,ПП!$AG$14)</f>
        <v>0</v>
      </c>
      <c r="AI45" s="366">
        <f>COUNTIFS(РПЗ!$AB:$AB,Справочно!$E22,РПЗ!$O:$O,ПП!$AI$14)</f>
        <v>0</v>
      </c>
      <c r="AJ45" s="459">
        <f>SUMIFS(РПЗ!$L:$L,РПЗ!$AB:$AB,Справочно!$E22,РПЗ!$O:$O,ПП!$AI$14)</f>
        <v>0</v>
      </c>
      <c r="AK45" s="449">
        <f t="shared" ref="AK45:AK68" si="47">SUM(AE45,AG45,AI45)</f>
        <v>0</v>
      </c>
      <c r="AL45" s="450">
        <f t="shared" ref="AL45:AL68" si="48">SUM(AF45,AH45,AJ45)</f>
        <v>0</v>
      </c>
    </row>
    <row r="46" spans="1:38" ht="13.5" thickBot="1" x14ac:dyDescent="0.25">
      <c r="A46" s="127" t="str">
        <f>Справочно!E23</f>
        <v>ОАО "ВО "Технопромэкспорт"</v>
      </c>
      <c r="B46" s="94">
        <f>COUNTIF(РПЗ!$AB:$AB,Справочно!$E23)</f>
        <v>0</v>
      </c>
      <c r="C46" s="115">
        <f t="shared" si="39"/>
        <v>0</v>
      </c>
      <c r="D46" s="198">
        <f>SUMIF(РПЗ!$AB:$AB,Справочно!$E23,РПЗ!$L:$L)</f>
        <v>0</v>
      </c>
      <c r="E46" s="115">
        <f t="shared" si="40"/>
        <v>0</v>
      </c>
      <c r="G46" s="295">
        <f>COUNTIFS(РПЗ!$AB:$AB,Справочно!$E23,РПЗ!$O:$O,ПП!$G$14)</f>
        <v>0</v>
      </c>
      <c r="H46" s="411">
        <f>SUMIFS(РПЗ!$AB:$AB,РПЗ!$L:$L,Справочно!$E23,РПЗ!$O:$O,ПП!$G$14)</f>
        <v>0</v>
      </c>
      <c r="I46" s="297">
        <f>COUNTIFS(РПЗ!$AB:$AB,Справочно!$E23,РПЗ!$O:$O,ПП!$I$14)</f>
        <v>0</v>
      </c>
      <c r="J46" s="411">
        <f>SUMIFS(РПЗ!$L:$L,РПЗ!$AB:$AB,Справочно!$E23,РПЗ!$O:$O,ПП!$I$14)</f>
        <v>0</v>
      </c>
      <c r="K46" s="297">
        <f>COUNTIFS(РПЗ!$AB:$AB,Справочно!$E23,РПЗ!$O:$O,ПП!$K$14)</f>
        <v>0</v>
      </c>
      <c r="L46" s="476">
        <f>SUMIFS(РПЗ!$L:$L,РПЗ!$AB:$AB,Справочно!$E23,РПЗ!$O:$O,ПП!$K$14)</f>
        <v>0</v>
      </c>
      <c r="M46" s="419">
        <f t="shared" si="41"/>
        <v>0</v>
      </c>
      <c r="N46" s="358">
        <f t="shared" si="42"/>
        <v>0</v>
      </c>
      <c r="O46" s="427">
        <f>COUNTIFS(РПЗ!$AB:$AB,Справочно!$E23,РПЗ!$O:$O,ПП!$O$14)</f>
        <v>0</v>
      </c>
      <c r="P46" s="428">
        <f>SUMIFS(РПЗ!$L:$L,РПЗ!$AB:$AB,Справочно!$E23,РПЗ!$O:$O,ПП!$O$14)</f>
        <v>0</v>
      </c>
      <c r="Q46" s="394">
        <f>COUNTIFS(РПЗ!$AB:$AB,Справочно!$E23,РПЗ!$O:$O,ПП!$Q$14)</f>
        <v>0</v>
      </c>
      <c r="R46" s="428">
        <f>SUMIFS(РПЗ!$L:$L,РПЗ!$AB:$AB,Справочно!$E23,РПЗ!$O:$O,ПП!$Q$14)</f>
        <v>0</v>
      </c>
      <c r="S46" s="394">
        <f>COUNTIFS(РПЗ!$AB:$AB,Справочно!$E23,РПЗ!$O:$O,ПП!$S$14)</f>
        <v>0</v>
      </c>
      <c r="T46" s="479">
        <f>SUMIFS(РПЗ!$L:$L,РПЗ!$AB:$AB,Справочно!$E23,РПЗ!$O:$O,ПП!$S$14)</f>
        <v>0</v>
      </c>
      <c r="U46" s="431">
        <f t="shared" si="43"/>
        <v>0</v>
      </c>
      <c r="V46" s="403">
        <f t="shared" si="44"/>
        <v>0</v>
      </c>
      <c r="W46" s="442">
        <f>COUNTIFS(РПЗ!$AB:$AB,Справочно!$E23,РПЗ!$O:$O,ПП!$W$14)</f>
        <v>0</v>
      </c>
      <c r="X46" s="443">
        <f>SUMIFS(РПЗ!$L:$L,РПЗ!$AB:$AB,Справочно!$E23,РПЗ!$O:$O,ПП!$W$14)</f>
        <v>0</v>
      </c>
      <c r="Y46" s="290">
        <f>COUNTIFS(РПЗ!$AB:$AB,Справочно!$E23,РПЗ!$O:$O,ПП!$Y$14)</f>
        <v>0</v>
      </c>
      <c r="Z46" s="443">
        <f>SUMIFS(РПЗ!$L:$L,РПЗ!$AB:$AB,Справочно!$E23,РПЗ!$O:$O,ПП!$Y$14)</f>
        <v>0</v>
      </c>
      <c r="AA46" s="290">
        <f>COUNTIFS(РПЗ!$AB:$AB,Справочно!$E23,РПЗ!$O:$O,ПП!$AA$14)</f>
        <v>0</v>
      </c>
      <c r="AB46" s="444">
        <f>SUMIFS(РПЗ!$L:$L,РПЗ!$AB:$AB,Справочно!$E23,РПЗ!$O:$O,ПП!$AA$14)</f>
        <v>0</v>
      </c>
      <c r="AC46" s="437">
        <f t="shared" si="45"/>
        <v>0</v>
      </c>
      <c r="AD46" s="438">
        <f t="shared" si="46"/>
        <v>0</v>
      </c>
      <c r="AE46" s="457">
        <f>COUNTIFS(РПЗ!$AB:$AB,Справочно!$E23,РПЗ!$O:$O,ПП!$AE$14)</f>
        <v>0</v>
      </c>
      <c r="AF46" s="458">
        <f>SUMIFS(РПЗ!$L:$L,РПЗ!$AB:$AB,Справочно!$E23,РПЗ!$O:$O,ПП!$AE$14)</f>
        <v>0</v>
      </c>
      <c r="AG46" s="366">
        <f>COUNTIFS(РПЗ!$AB:$AB,Справочно!$E23,РПЗ!$O:$O,ПП!$AG$14)</f>
        <v>0</v>
      </c>
      <c r="AH46" s="458">
        <f>SUMIFS(РПЗ!$L:$L,РПЗ!$AB:$AB,Справочно!$E23,РПЗ!$O:$O,ПП!$AG$14)</f>
        <v>0</v>
      </c>
      <c r="AI46" s="366">
        <f>COUNTIFS(РПЗ!$AB:$AB,Справочно!$E23,РПЗ!$O:$O,ПП!$AI$14)</f>
        <v>0</v>
      </c>
      <c r="AJ46" s="459">
        <f>SUMIFS(РПЗ!$L:$L,РПЗ!$AB:$AB,Справочно!$E23,РПЗ!$O:$O,ПП!$AI$14)</f>
        <v>0</v>
      </c>
      <c r="AK46" s="449">
        <f t="shared" si="47"/>
        <v>0</v>
      </c>
      <c r="AL46" s="450">
        <f t="shared" si="48"/>
        <v>0</v>
      </c>
    </row>
    <row r="47" spans="1:38" ht="13.5" thickBot="1" x14ac:dyDescent="0.25">
      <c r="A47" s="127" t="str">
        <f>Справочно!E24</f>
        <v>ОАО "РТ-Логистика"</v>
      </c>
      <c r="B47" s="94">
        <f>COUNTIF(РПЗ!$AB:$AB,Справочно!$E24)</f>
        <v>0</v>
      </c>
      <c r="C47" s="115">
        <f t="shared" si="39"/>
        <v>0</v>
      </c>
      <c r="D47" s="198">
        <f>SUMIF(РПЗ!$AB:$AB,Справочно!$E24,РПЗ!$L:$L)</f>
        <v>0</v>
      </c>
      <c r="E47" s="115">
        <f t="shared" si="40"/>
        <v>0</v>
      </c>
      <c r="G47" s="295">
        <f>COUNTIFS(РПЗ!$AB:$AB,Справочно!$E24,РПЗ!$O:$O,ПП!$G$14)</f>
        <v>0</v>
      </c>
      <c r="H47" s="411">
        <f>SUMIFS(РПЗ!$AB:$AB,РПЗ!$L:$L,Справочно!$E24,РПЗ!$O:$O,ПП!$G$14)</f>
        <v>0</v>
      </c>
      <c r="I47" s="297">
        <f>COUNTIFS(РПЗ!$AB:$AB,Справочно!$E24,РПЗ!$O:$O,ПП!$I$14)</f>
        <v>0</v>
      </c>
      <c r="J47" s="411">
        <f>SUMIFS(РПЗ!$L:$L,РПЗ!$AB:$AB,Справочно!$E24,РПЗ!$O:$O,ПП!$I$14)</f>
        <v>0</v>
      </c>
      <c r="K47" s="297">
        <f>COUNTIFS(РПЗ!$AB:$AB,Справочно!$E24,РПЗ!$O:$O,ПП!$K$14)</f>
        <v>0</v>
      </c>
      <c r="L47" s="476">
        <f>SUMIFS(РПЗ!$L:$L,РПЗ!$AB:$AB,Справочно!$E24,РПЗ!$O:$O,ПП!$K$14)</f>
        <v>0</v>
      </c>
      <c r="M47" s="419">
        <f t="shared" si="41"/>
        <v>0</v>
      </c>
      <c r="N47" s="358">
        <f t="shared" si="42"/>
        <v>0</v>
      </c>
      <c r="O47" s="427">
        <f>COUNTIFS(РПЗ!$AB:$AB,Справочно!$E24,РПЗ!$O:$O,ПП!$O$14)</f>
        <v>0</v>
      </c>
      <c r="P47" s="428">
        <f>SUMIFS(РПЗ!$L:$L,РПЗ!$AB:$AB,Справочно!$E24,РПЗ!$O:$O,ПП!$O$14)</f>
        <v>0</v>
      </c>
      <c r="Q47" s="394">
        <f>COUNTIFS(РПЗ!$AB:$AB,Справочно!$E24,РПЗ!$O:$O,ПП!$Q$14)</f>
        <v>0</v>
      </c>
      <c r="R47" s="428">
        <f>SUMIFS(РПЗ!$L:$L,РПЗ!$AB:$AB,Справочно!$E24,РПЗ!$O:$O,ПП!$Q$14)</f>
        <v>0</v>
      </c>
      <c r="S47" s="394">
        <f>COUNTIFS(РПЗ!$AB:$AB,Справочно!$E24,РПЗ!$O:$O,ПП!$S$14)</f>
        <v>0</v>
      </c>
      <c r="T47" s="479">
        <f>SUMIFS(РПЗ!$L:$L,РПЗ!$AB:$AB,Справочно!$E24,РПЗ!$O:$O,ПП!$S$14)</f>
        <v>0</v>
      </c>
      <c r="U47" s="431">
        <f t="shared" si="43"/>
        <v>0</v>
      </c>
      <c r="V47" s="403">
        <f t="shared" si="44"/>
        <v>0</v>
      </c>
      <c r="W47" s="442">
        <f>COUNTIFS(РПЗ!$AB:$AB,Справочно!$E24,РПЗ!$O:$O,ПП!$W$14)</f>
        <v>0</v>
      </c>
      <c r="X47" s="443">
        <f>SUMIFS(РПЗ!$L:$L,РПЗ!$AB:$AB,Справочно!$E24,РПЗ!$O:$O,ПП!$W$14)</f>
        <v>0</v>
      </c>
      <c r="Y47" s="290">
        <f>COUNTIFS(РПЗ!$AB:$AB,Справочно!$E24,РПЗ!$O:$O,ПП!$Y$14)</f>
        <v>0</v>
      </c>
      <c r="Z47" s="443">
        <f>SUMIFS(РПЗ!$L:$L,РПЗ!$AB:$AB,Справочно!$E24,РПЗ!$O:$O,ПП!$Y$14)</f>
        <v>0</v>
      </c>
      <c r="AA47" s="290">
        <f>COUNTIFS(РПЗ!$AB:$AB,Справочно!$E24,РПЗ!$O:$O,ПП!$AA$14)</f>
        <v>0</v>
      </c>
      <c r="AB47" s="444">
        <f>SUMIFS(РПЗ!$L:$L,РПЗ!$AB:$AB,Справочно!$E24,РПЗ!$O:$O,ПП!$AA$14)</f>
        <v>0</v>
      </c>
      <c r="AC47" s="437">
        <f t="shared" si="45"/>
        <v>0</v>
      </c>
      <c r="AD47" s="438">
        <f t="shared" si="46"/>
        <v>0</v>
      </c>
      <c r="AE47" s="457">
        <f>COUNTIFS(РПЗ!$AB:$AB,Справочно!$E24,РПЗ!$O:$O,ПП!$AE$14)</f>
        <v>0</v>
      </c>
      <c r="AF47" s="458">
        <f>SUMIFS(РПЗ!$L:$L,РПЗ!$AB:$AB,Справочно!$E24,РПЗ!$O:$O,ПП!$AE$14)</f>
        <v>0</v>
      </c>
      <c r="AG47" s="366">
        <f>COUNTIFS(РПЗ!$AB:$AB,Справочно!$E24,РПЗ!$O:$O,ПП!$AG$14)</f>
        <v>0</v>
      </c>
      <c r="AH47" s="458">
        <f>SUMIFS(РПЗ!$L:$L,РПЗ!$AB:$AB,Справочно!$E24,РПЗ!$O:$O,ПП!$AG$14)</f>
        <v>0</v>
      </c>
      <c r="AI47" s="366">
        <f>COUNTIFS(РПЗ!$AB:$AB,Справочно!$E24,РПЗ!$O:$O,ПП!$AI$14)</f>
        <v>0</v>
      </c>
      <c r="AJ47" s="459">
        <f>SUMIFS(РПЗ!$L:$L,РПЗ!$AB:$AB,Справочно!$E24,РПЗ!$O:$O,ПП!$AI$14)</f>
        <v>0</v>
      </c>
      <c r="AK47" s="449">
        <f t="shared" si="47"/>
        <v>0</v>
      </c>
      <c r="AL47" s="450">
        <f t="shared" si="48"/>
        <v>0</v>
      </c>
    </row>
    <row r="48" spans="1:38" ht="13.5" thickBot="1" x14ac:dyDescent="0.25">
      <c r="A48" s="127" t="str">
        <f>Справочно!E25</f>
        <v>ОАО "РТ-Медицина"</v>
      </c>
      <c r="B48" s="94">
        <f>COUNTIF(РПЗ!$AB:$AB,Справочно!$E25)</f>
        <v>0</v>
      </c>
      <c r="C48" s="115">
        <f t="shared" si="39"/>
        <v>0</v>
      </c>
      <c r="D48" s="198">
        <f>SUMIF(РПЗ!$AB:$AB,Справочно!$E25,РПЗ!$L:$L)</f>
        <v>0</v>
      </c>
      <c r="E48" s="115">
        <f t="shared" si="40"/>
        <v>0</v>
      </c>
      <c r="G48" s="295">
        <f>COUNTIFS(РПЗ!$AB:$AB,Справочно!$E25,РПЗ!$O:$O,ПП!$G$14)</f>
        <v>0</v>
      </c>
      <c r="H48" s="411">
        <f>SUMIFS(РПЗ!$AB:$AB,РПЗ!$L:$L,Справочно!$E25,РПЗ!$O:$O,ПП!$G$14)</f>
        <v>0</v>
      </c>
      <c r="I48" s="297">
        <f>COUNTIFS(РПЗ!$AB:$AB,Справочно!$E25,РПЗ!$O:$O,ПП!$I$14)</f>
        <v>0</v>
      </c>
      <c r="J48" s="411">
        <f>SUMIFS(РПЗ!$L:$L,РПЗ!$AB:$AB,Справочно!$E25,РПЗ!$O:$O,ПП!$I$14)</f>
        <v>0</v>
      </c>
      <c r="K48" s="297">
        <f>COUNTIFS(РПЗ!$AB:$AB,Справочно!$E25,РПЗ!$O:$O,ПП!$K$14)</f>
        <v>0</v>
      </c>
      <c r="L48" s="476">
        <f>SUMIFS(РПЗ!$L:$L,РПЗ!$AB:$AB,Справочно!$E25,РПЗ!$O:$O,ПП!$K$14)</f>
        <v>0</v>
      </c>
      <c r="M48" s="419">
        <f t="shared" si="41"/>
        <v>0</v>
      </c>
      <c r="N48" s="358">
        <f t="shared" si="42"/>
        <v>0</v>
      </c>
      <c r="O48" s="427">
        <f>COUNTIFS(РПЗ!$AB:$AB,Справочно!$E25,РПЗ!$O:$O,ПП!$O$14)</f>
        <v>0</v>
      </c>
      <c r="P48" s="428">
        <f>SUMIFS(РПЗ!$L:$L,РПЗ!$AB:$AB,Справочно!$E25,РПЗ!$O:$O,ПП!$O$14)</f>
        <v>0</v>
      </c>
      <c r="Q48" s="394">
        <f>COUNTIFS(РПЗ!$AB:$AB,Справочно!$E25,РПЗ!$O:$O,ПП!$Q$14)</f>
        <v>0</v>
      </c>
      <c r="R48" s="428">
        <f>SUMIFS(РПЗ!$L:$L,РПЗ!$AB:$AB,Справочно!$E25,РПЗ!$O:$O,ПП!$Q$14)</f>
        <v>0</v>
      </c>
      <c r="S48" s="394">
        <f>COUNTIFS(РПЗ!$AB:$AB,Справочно!$E25,РПЗ!$O:$O,ПП!$S$14)</f>
        <v>0</v>
      </c>
      <c r="T48" s="479">
        <f>SUMIFS(РПЗ!$L:$L,РПЗ!$AB:$AB,Справочно!$E25,РПЗ!$O:$O,ПП!$S$14)</f>
        <v>0</v>
      </c>
      <c r="U48" s="431">
        <f t="shared" si="43"/>
        <v>0</v>
      </c>
      <c r="V48" s="403">
        <f t="shared" si="44"/>
        <v>0</v>
      </c>
      <c r="W48" s="442">
        <f>COUNTIFS(РПЗ!$AB:$AB,Справочно!$E25,РПЗ!$O:$O,ПП!$W$14)</f>
        <v>0</v>
      </c>
      <c r="X48" s="443">
        <f>SUMIFS(РПЗ!$L:$L,РПЗ!$AB:$AB,Справочно!$E25,РПЗ!$O:$O,ПП!$W$14)</f>
        <v>0</v>
      </c>
      <c r="Y48" s="290">
        <f>COUNTIFS(РПЗ!$AB:$AB,Справочно!$E25,РПЗ!$O:$O,ПП!$Y$14)</f>
        <v>0</v>
      </c>
      <c r="Z48" s="443">
        <f>SUMIFS(РПЗ!$L:$L,РПЗ!$AB:$AB,Справочно!$E25,РПЗ!$O:$O,ПП!$Y$14)</f>
        <v>0</v>
      </c>
      <c r="AA48" s="290">
        <f>COUNTIFS(РПЗ!$AB:$AB,Справочно!$E25,РПЗ!$O:$O,ПП!$AA$14)</f>
        <v>0</v>
      </c>
      <c r="AB48" s="444">
        <f>SUMIFS(РПЗ!$L:$L,РПЗ!$AB:$AB,Справочно!$E25,РПЗ!$O:$O,ПП!$AA$14)</f>
        <v>0</v>
      </c>
      <c r="AC48" s="437">
        <f t="shared" si="45"/>
        <v>0</v>
      </c>
      <c r="AD48" s="438">
        <f t="shared" si="46"/>
        <v>0</v>
      </c>
      <c r="AE48" s="457">
        <f>COUNTIFS(РПЗ!$AB:$AB,Справочно!$E25,РПЗ!$O:$O,ПП!$AE$14)</f>
        <v>0</v>
      </c>
      <c r="AF48" s="458">
        <f>SUMIFS(РПЗ!$L:$L,РПЗ!$AB:$AB,Справочно!$E25,РПЗ!$O:$O,ПП!$AE$14)</f>
        <v>0</v>
      </c>
      <c r="AG48" s="366">
        <f>COUNTIFS(РПЗ!$AB:$AB,Справочно!$E25,РПЗ!$O:$O,ПП!$AG$14)</f>
        <v>0</v>
      </c>
      <c r="AH48" s="458">
        <f>SUMIFS(РПЗ!$L:$L,РПЗ!$AB:$AB,Справочно!$E25,РПЗ!$O:$O,ПП!$AG$14)</f>
        <v>0</v>
      </c>
      <c r="AI48" s="366">
        <f>COUNTIFS(РПЗ!$AB:$AB,Справочно!$E25,РПЗ!$O:$O,ПП!$AI$14)</f>
        <v>0</v>
      </c>
      <c r="AJ48" s="459">
        <f>SUMIFS(РПЗ!$L:$L,РПЗ!$AB:$AB,Справочно!$E25,РПЗ!$O:$O,ПП!$AI$14)</f>
        <v>0</v>
      </c>
      <c r="AK48" s="449">
        <f t="shared" si="47"/>
        <v>0</v>
      </c>
      <c r="AL48" s="450">
        <f t="shared" si="48"/>
        <v>0</v>
      </c>
    </row>
    <row r="49" spans="1:38" ht="13.5" thickBot="1" x14ac:dyDescent="0.25">
      <c r="A49" s="127" t="str">
        <f>Справочно!E26</f>
        <v>ОАО "РТ-Строительные технологии"</v>
      </c>
      <c r="B49" s="94">
        <f>COUNTIF(РПЗ!$AB:$AB,Справочно!$E26)</f>
        <v>0</v>
      </c>
      <c r="C49" s="115">
        <f t="shared" si="39"/>
        <v>0</v>
      </c>
      <c r="D49" s="198">
        <f>SUMIF(РПЗ!$AB:$AB,Справочно!$E26,РПЗ!$L:$L)</f>
        <v>0</v>
      </c>
      <c r="E49" s="115">
        <f t="shared" si="40"/>
        <v>0</v>
      </c>
      <c r="G49" s="295">
        <f>COUNTIFS(РПЗ!$AB:$AB,Справочно!$E26,РПЗ!$O:$O,ПП!$G$14)</f>
        <v>0</v>
      </c>
      <c r="H49" s="411">
        <f>SUMIFS(РПЗ!$AB:$AB,РПЗ!$L:$L,Справочно!$E26,РПЗ!$O:$O,ПП!$G$14)</f>
        <v>0</v>
      </c>
      <c r="I49" s="297">
        <f>COUNTIFS(РПЗ!$AB:$AB,Справочно!$E26,РПЗ!$O:$O,ПП!$I$14)</f>
        <v>0</v>
      </c>
      <c r="J49" s="411">
        <f>SUMIFS(РПЗ!$L:$L,РПЗ!$AB:$AB,Справочно!$E26,РПЗ!$O:$O,ПП!$I$14)</f>
        <v>0</v>
      </c>
      <c r="K49" s="297">
        <f>COUNTIFS(РПЗ!$AB:$AB,Справочно!$E26,РПЗ!$O:$O,ПП!$K$14)</f>
        <v>0</v>
      </c>
      <c r="L49" s="476">
        <f>SUMIFS(РПЗ!$L:$L,РПЗ!$AB:$AB,Справочно!$E26,РПЗ!$O:$O,ПП!$K$14)</f>
        <v>0</v>
      </c>
      <c r="M49" s="419">
        <f t="shared" si="41"/>
        <v>0</v>
      </c>
      <c r="N49" s="358">
        <f t="shared" si="42"/>
        <v>0</v>
      </c>
      <c r="O49" s="427">
        <f>COUNTIFS(РПЗ!$AB:$AB,Справочно!$E26,РПЗ!$O:$O,ПП!$O$14)</f>
        <v>0</v>
      </c>
      <c r="P49" s="428">
        <f>SUMIFS(РПЗ!$L:$L,РПЗ!$AB:$AB,Справочно!$E26,РПЗ!$O:$O,ПП!$O$14)</f>
        <v>0</v>
      </c>
      <c r="Q49" s="394">
        <f>COUNTIFS(РПЗ!$AB:$AB,Справочно!$E26,РПЗ!$O:$O,ПП!$Q$14)</f>
        <v>0</v>
      </c>
      <c r="R49" s="428">
        <f>SUMIFS(РПЗ!$L:$L,РПЗ!$AB:$AB,Справочно!$E26,РПЗ!$O:$O,ПП!$Q$14)</f>
        <v>0</v>
      </c>
      <c r="S49" s="394">
        <f>COUNTIFS(РПЗ!$AB:$AB,Справочно!$E26,РПЗ!$O:$O,ПП!$S$14)</f>
        <v>0</v>
      </c>
      <c r="T49" s="479">
        <f>SUMIFS(РПЗ!$L:$L,РПЗ!$AB:$AB,Справочно!$E26,РПЗ!$O:$O,ПП!$S$14)</f>
        <v>0</v>
      </c>
      <c r="U49" s="431">
        <f t="shared" si="43"/>
        <v>0</v>
      </c>
      <c r="V49" s="403">
        <f t="shared" si="44"/>
        <v>0</v>
      </c>
      <c r="W49" s="442">
        <f>COUNTIFS(РПЗ!$AB:$AB,Справочно!$E26,РПЗ!$O:$O,ПП!$W$14)</f>
        <v>0</v>
      </c>
      <c r="X49" s="443">
        <f>SUMIFS(РПЗ!$L:$L,РПЗ!$AB:$AB,Справочно!$E26,РПЗ!$O:$O,ПП!$W$14)</f>
        <v>0</v>
      </c>
      <c r="Y49" s="290">
        <f>COUNTIFS(РПЗ!$AB:$AB,Справочно!$E26,РПЗ!$O:$O,ПП!$Y$14)</f>
        <v>0</v>
      </c>
      <c r="Z49" s="443">
        <f>SUMIFS(РПЗ!$L:$L,РПЗ!$AB:$AB,Справочно!$E26,РПЗ!$O:$O,ПП!$Y$14)</f>
        <v>0</v>
      </c>
      <c r="AA49" s="290">
        <f>COUNTIFS(РПЗ!$AB:$AB,Справочно!$E26,РПЗ!$O:$O,ПП!$AA$14)</f>
        <v>0</v>
      </c>
      <c r="AB49" s="444">
        <f>SUMIFS(РПЗ!$L:$L,РПЗ!$AB:$AB,Справочно!$E26,РПЗ!$O:$O,ПП!$AA$14)</f>
        <v>0</v>
      </c>
      <c r="AC49" s="437">
        <f t="shared" si="45"/>
        <v>0</v>
      </c>
      <c r="AD49" s="438">
        <f t="shared" si="46"/>
        <v>0</v>
      </c>
      <c r="AE49" s="457">
        <f>COUNTIFS(РПЗ!$AB:$AB,Справочно!$E26,РПЗ!$O:$O,ПП!$AE$14)</f>
        <v>0</v>
      </c>
      <c r="AF49" s="458">
        <f>SUMIFS(РПЗ!$L:$L,РПЗ!$AB:$AB,Справочно!$E26,РПЗ!$O:$O,ПП!$AE$14)</f>
        <v>0</v>
      </c>
      <c r="AG49" s="366">
        <f>COUNTIFS(РПЗ!$AB:$AB,Справочно!$E26,РПЗ!$O:$O,ПП!$AG$14)</f>
        <v>0</v>
      </c>
      <c r="AH49" s="458">
        <f>SUMIFS(РПЗ!$L:$L,РПЗ!$AB:$AB,Справочно!$E26,РПЗ!$O:$O,ПП!$AG$14)</f>
        <v>0</v>
      </c>
      <c r="AI49" s="366">
        <f>COUNTIFS(РПЗ!$AB:$AB,Справочно!$E26,РПЗ!$O:$O,ПП!$AI$14)</f>
        <v>0</v>
      </c>
      <c r="AJ49" s="459">
        <f>SUMIFS(РПЗ!$L:$L,РПЗ!$AB:$AB,Справочно!$E26,РПЗ!$O:$O,ПП!$AI$14)</f>
        <v>0</v>
      </c>
      <c r="AK49" s="449">
        <f t="shared" si="47"/>
        <v>0</v>
      </c>
      <c r="AL49" s="450">
        <f t="shared" si="48"/>
        <v>0</v>
      </c>
    </row>
    <row r="50" spans="1:38" ht="13.5" thickBot="1" x14ac:dyDescent="0.25">
      <c r="A50" s="127" t="str">
        <f>Справочно!E27</f>
        <v>ОАО "Станкопром"</v>
      </c>
      <c r="B50" s="94">
        <f>COUNTIF(РПЗ!$AB:$AB,Справочно!$E27)</f>
        <v>7</v>
      </c>
      <c r="C50" s="115">
        <f t="shared" si="39"/>
        <v>2.681992337164751E-2</v>
      </c>
      <c r="D50" s="198">
        <f>SUMIF(РПЗ!$AB:$AB,Справочно!$E27,РПЗ!$L:$L)</f>
        <v>38116455.960000001</v>
      </c>
      <c r="E50" s="115">
        <f t="shared" si="40"/>
        <v>4.2015872288467183E-2</v>
      </c>
      <c r="G50" s="295">
        <f>COUNTIFS(РПЗ!$AB:$AB,Справочно!$E27,РПЗ!$O:$O,ПП!$G$14)</f>
        <v>1</v>
      </c>
      <c r="H50" s="411">
        <f>SUMIFS(РПЗ!$AB:$AB,РПЗ!$L:$L,Справочно!$E27,РПЗ!$O:$O,ПП!$G$14)</f>
        <v>0</v>
      </c>
      <c r="I50" s="297">
        <f>COUNTIFS(РПЗ!$AB:$AB,Справочно!$E27,РПЗ!$O:$O,ПП!$I$14)</f>
        <v>1</v>
      </c>
      <c r="J50" s="411">
        <f>SUMIFS(РПЗ!$L:$L,РПЗ!$AB:$AB,Справочно!$E27,РПЗ!$O:$O,ПП!$I$14)</f>
        <v>7312855.96</v>
      </c>
      <c r="K50" s="297">
        <f>COUNTIFS(РПЗ!$AB:$AB,Справочно!$E27,РПЗ!$O:$O,ПП!$K$14)</f>
        <v>1</v>
      </c>
      <c r="L50" s="476">
        <f>SUMIFS(РПЗ!$L:$L,РПЗ!$AB:$AB,Справочно!$E27,РПЗ!$O:$O,ПП!$K$14)</f>
        <v>715200</v>
      </c>
      <c r="M50" s="419">
        <f t="shared" si="41"/>
        <v>3</v>
      </c>
      <c r="N50" s="358">
        <f t="shared" si="42"/>
        <v>8028055.96</v>
      </c>
      <c r="O50" s="427">
        <f>COUNTIFS(РПЗ!$AB:$AB,Справочно!$E27,РПЗ!$O:$O,ПП!$O$14)</f>
        <v>2</v>
      </c>
      <c r="P50" s="428">
        <f>SUMIFS(РПЗ!$L:$L,РПЗ!$AB:$AB,Справочно!$E27,РПЗ!$O:$O,ПП!$O$14)</f>
        <v>22400000</v>
      </c>
      <c r="Q50" s="394">
        <f>COUNTIFS(РПЗ!$AB:$AB,Справочно!$E27,РПЗ!$O:$O,ПП!$Q$14)</f>
        <v>0</v>
      </c>
      <c r="R50" s="428">
        <f>SUMIFS(РПЗ!$L:$L,РПЗ!$AB:$AB,Справочно!$E27,РПЗ!$O:$O,ПП!$Q$14)</f>
        <v>0</v>
      </c>
      <c r="S50" s="394">
        <f>COUNTIFS(РПЗ!$AB:$AB,Справочно!$E27,РПЗ!$O:$O,ПП!$S$14)</f>
        <v>0</v>
      </c>
      <c r="T50" s="479">
        <f>SUMIFS(РПЗ!$L:$L,РПЗ!$AB:$AB,Справочно!$E27,РПЗ!$O:$O,ПП!$S$14)</f>
        <v>0</v>
      </c>
      <c r="U50" s="431">
        <f t="shared" si="43"/>
        <v>2</v>
      </c>
      <c r="V50" s="403">
        <f t="shared" si="44"/>
        <v>22400000</v>
      </c>
      <c r="W50" s="442">
        <f>COUNTIFS(РПЗ!$AB:$AB,Справочно!$E27,РПЗ!$O:$O,ПП!$W$14)</f>
        <v>0</v>
      </c>
      <c r="X50" s="443">
        <f>SUMIFS(РПЗ!$L:$L,РПЗ!$AB:$AB,Справочно!$E27,РПЗ!$O:$O,ПП!$W$14)</f>
        <v>0</v>
      </c>
      <c r="Y50" s="290">
        <f>COUNTIFS(РПЗ!$AB:$AB,Справочно!$E27,РПЗ!$O:$O,ПП!$Y$14)</f>
        <v>1</v>
      </c>
      <c r="Z50" s="443">
        <f>SUMIFS(РПЗ!$L:$L,РПЗ!$AB:$AB,Справочно!$E27,РПЗ!$O:$O,ПП!$Y$14)</f>
        <v>4000000</v>
      </c>
      <c r="AA50" s="290">
        <f>COUNTIFS(РПЗ!$AB:$AB,Справочно!$E27,РПЗ!$O:$O,ПП!$AA$14)</f>
        <v>0</v>
      </c>
      <c r="AB50" s="444">
        <f>SUMIFS(РПЗ!$L:$L,РПЗ!$AB:$AB,Справочно!$E27,РПЗ!$O:$O,ПП!$AA$14)</f>
        <v>0</v>
      </c>
      <c r="AC50" s="437">
        <f t="shared" si="45"/>
        <v>1</v>
      </c>
      <c r="AD50" s="438">
        <f t="shared" si="46"/>
        <v>4000000</v>
      </c>
      <c r="AE50" s="457">
        <f>COUNTIFS(РПЗ!$AB:$AB,Справочно!$E27,РПЗ!$O:$O,ПП!$AE$14)</f>
        <v>1</v>
      </c>
      <c r="AF50" s="458">
        <f>SUMIFS(РПЗ!$L:$L,РПЗ!$AB:$AB,Справочно!$E27,РПЗ!$O:$O,ПП!$AE$14)</f>
        <v>3216400</v>
      </c>
      <c r="AG50" s="366">
        <f>COUNTIFS(РПЗ!$AB:$AB,Справочно!$E27,РПЗ!$O:$O,ПП!$AG$14)</f>
        <v>0</v>
      </c>
      <c r="AH50" s="458">
        <f>SUMIFS(РПЗ!$L:$L,РПЗ!$AB:$AB,Справочно!$E27,РПЗ!$O:$O,ПП!$AG$14)</f>
        <v>0</v>
      </c>
      <c r="AI50" s="366">
        <f>COUNTIFS(РПЗ!$AB:$AB,Справочно!$E27,РПЗ!$O:$O,ПП!$AI$14)</f>
        <v>0</v>
      </c>
      <c r="AJ50" s="459">
        <f>SUMIFS(РПЗ!$L:$L,РПЗ!$AB:$AB,Справочно!$E27,РПЗ!$O:$O,ПП!$AI$14)</f>
        <v>0</v>
      </c>
      <c r="AK50" s="449">
        <f t="shared" si="47"/>
        <v>1</v>
      </c>
      <c r="AL50" s="450">
        <f t="shared" si="48"/>
        <v>3216400</v>
      </c>
    </row>
    <row r="51" spans="1:38" ht="13.5" thickBot="1" x14ac:dyDescent="0.25">
      <c r="A51" s="127" t="str">
        <f>Справочно!E28</f>
        <v>ОАО "Технологии Безопасности"</v>
      </c>
      <c r="B51" s="94">
        <f>COUNTIF(РПЗ!$AB:$AB,Справочно!$E28)</f>
        <v>0</v>
      </c>
      <c r="C51" s="115">
        <f t="shared" si="39"/>
        <v>0</v>
      </c>
      <c r="D51" s="198">
        <f>SUMIF(РПЗ!$AB:$AB,Справочно!$E28,РПЗ!$L:$L)</f>
        <v>0</v>
      </c>
      <c r="E51" s="115">
        <f t="shared" si="40"/>
        <v>0</v>
      </c>
      <c r="G51" s="295">
        <f>COUNTIFS(РПЗ!$AB:$AB,Справочно!$E28,РПЗ!$O:$O,ПП!$G$14)</f>
        <v>0</v>
      </c>
      <c r="H51" s="411">
        <f>SUMIFS(РПЗ!$AB:$AB,РПЗ!$L:$L,Справочно!$E28,РПЗ!$O:$O,ПП!$G$14)</f>
        <v>0</v>
      </c>
      <c r="I51" s="297">
        <f>COUNTIFS(РПЗ!$AB:$AB,Справочно!$E28,РПЗ!$O:$O,ПП!$I$14)</f>
        <v>0</v>
      </c>
      <c r="J51" s="411">
        <f>SUMIFS(РПЗ!$L:$L,РПЗ!$AB:$AB,Справочно!$E28,РПЗ!$O:$O,ПП!$I$14)</f>
        <v>0</v>
      </c>
      <c r="K51" s="297">
        <f>COUNTIFS(РПЗ!$AB:$AB,Справочно!$E28,РПЗ!$O:$O,ПП!$K$14)</f>
        <v>0</v>
      </c>
      <c r="L51" s="476">
        <f>SUMIFS(РПЗ!$L:$L,РПЗ!$AB:$AB,Справочно!$E28,РПЗ!$O:$O,ПП!$K$14)</f>
        <v>0</v>
      </c>
      <c r="M51" s="419">
        <f t="shared" si="41"/>
        <v>0</v>
      </c>
      <c r="N51" s="358">
        <f t="shared" si="42"/>
        <v>0</v>
      </c>
      <c r="O51" s="427">
        <f>COUNTIFS(РПЗ!$AB:$AB,Справочно!$E28,РПЗ!$O:$O,ПП!$O$14)</f>
        <v>0</v>
      </c>
      <c r="P51" s="428">
        <f>SUMIFS(РПЗ!$L:$L,РПЗ!$AB:$AB,Справочно!$E28,РПЗ!$O:$O,ПП!$O$14)</f>
        <v>0</v>
      </c>
      <c r="Q51" s="394">
        <f>COUNTIFS(РПЗ!$AB:$AB,Справочно!$E28,РПЗ!$O:$O,ПП!$Q$14)</f>
        <v>0</v>
      </c>
      <c r="R51" s="428">
        <f>SUMIFS(РПЗ!$L:$L,РПЗ!$AB:$AB,Справочно!$E28,РПЗ!$O:$O,ПП!$Q$14)</f>
        <v>0</v>
      </c>
      <c r="S51" s="394">
        <f>COUNTIFS(РПЗ!$AB:$AB,Справочно!$E28,РПЗ!$O:$O,ПП!$S$14)</f>
        <v>0</v>
      </c>
      <c r="T51" s="479">
        <f>SUMIFS(РПЗ!$L:$L,РПЗ!$AB:$AB,Справочно!$E28,РПЗ!$O:$O,ПП!$S$14)</f>
        <v>0</v>
      </c>
      <c r="U51" s="431">
        <f t="shared" si="43"/>
        <v>0</v>
      </c>
      <c r="V51" s="403">
        <f t="shared" si="44"/>
        <v>0</v>
      </c>
      <c r="W51" s="442">
        <f>COUNTIFS(РПЗ!$AB:$AB,Справочно!$E28,РПЗ!$O:$O,ПП!$W$14)</f>
        <v>0</v>
      </c>
      <c r="X51" s="443">
        <f>SUMIFS(РПЗ!$L:$L,РПЗ!$AB:$AB,Справочно!$E28,РПЗ!$O:$O,ПП!$W$14)</f>
        <v>0</v>
      </c>
      <c r="Y51" s="290">
        <f>COUNTIFS(РПЗ!$AB:$AB,Справочно!$E28,РПЗ!$O:$O,ПП!$Y$14)</f>
        <v>0</v>
      </c>
      <c r="Z51" s="443">
        <f>SUMIFS(РПЗ!$L:$L,РПЗ!$AB:$AB,Справочно!$E28,РПЗ!$O:$O,ПП!$Y$14)</f>
        <v>0</v>
      </c>
      <c r="AA51" s="290">
        <f>COUNTIFS(РПЗ!$AB:$AB,Справочно!$E28,РПЗ!$O:$O,ПП!$AA$14)</f>
        <v>0</v>
      </c>
      <c r="AB51" s="444">
        <f>SUMIFS(РПЗ!$L:$L,РПЗ!$AB:$AB,Справочно!$E28,РПЗ!$O:$O,ПП!$AA$14)</f>
        <v>0</v>
      </c>
      <c r="AC51" s="437">
        <f t="shared" si="45"/>
        <v>0</v>
      </c>
      <c r="AD51" s="438">
        <f t="shared" si="46"/>
        <v>0</v>
      </c>
      <c r="AE51" s="457">
        <f>COUNTIFS(РПЗ!$AB:$AB,Справочно!$E28,РПЗ!$O:$O,ПП!$AE$14)</f>
        <v>0</v>
      </c>
      <c r="AF51" s="458">
        <f>SUMIFS(РПЗ!$L:$L,РПЗ!$AB:$AB,Справочно!$E28,РПЗ!$O:$O,ПП!$AE$14)</f>
        <v>0</v>
      </c>
      <c r="AG51" s="366">
        <f>COUNTIFS(РПЗ!$AB:$AB,Справочно!$E28,РПЗ!$O:$O,ПП!$AG$14)</f>
        <v>0</v>
      </c>
      <c r="AH51" s="458">
        <f>SUMIFS(РПЗ!$L:$L,РПЗ!$AB:$AB,Справочно!$E28,РПЗ!$O:$O,ПП!$AG$14)</f>
        <v>0</v>
      </c>
      <c r="AI51" s="366">
        <f>COUNTIFS(РПЗ!$AB:$AB,Справочно!$E28,РПЗ!$O:$O,ПП!$AI$14)</f>
        <v>0</v>
      </c>
      <c r="AJ51" s="459">
        <f>SUMIFS(РПЗ!$L:$L,РПЗ!$AB:$AB,Справочно!$E28,РПЗ!$O:$O,ПП!$AI$14)</f>
        <v>0</v>
      </c>
      <c r="AK51" s="449">
        <f t="shared" si="47"/>
        <v>0</v>
      </c>
      <c r="AL51" s="450">
        <f t="shared" si="48"/>
        <v>0</v>
      </c>
    </row>
    <row r="52" spans="1:38" ht="13.5" thickBot="1" x14ac:dyDescent="0.25">
      <c r="A52" s="127" t="str">
        <f>Справочно!E29</f>
        <v xml:space="preserve">ООО "РТ-Интеллектэкспорт" </v>
      </c>
      <c r="B52" s="94">
        <f>COUNTIF(РПЗ!$AB:$AB,Справочно!$E29)</f>
        <v>0</v>
      </c>
      <c r="C52" s="115">
        <f t="shared" si="39"/>
        <v>0</v>
      </c>
      <c r="D52" s="198">
        <f>SUMIF(РПЗ!$AB:$AB,Справочно!$E29,РПЗ!$L:$L)</f>
        <v>0</v>
      </c>
      <c r="E52" s="115">
        <f t="shared" si="40"/>
        <v>0</v>
      </c>
      <c r="G52" s="295">
        <f>COUNTIFS(РПЗ!$AB:$AB,Справочно!$E29,РПЗ!$O:$O,ПП!$G$14)</f>
        <v>0</v>
      </c>
      <c r="H52" s="411">
        <f>SUMIFS(РПЗ!$AB:$AB,РПЗ!$L:$L,Справочно!$E29,РПЗ!$O:$O,ПП!$G$14)</f>
        <v>0</v>
      </c>
      <c r="I52" s="297">
        <f>COUNTIFS(РПЗ!$AB:$AB,Справочно!$E29,РПЗ!$O:$O,ПП!$I$14)</f>
        <v>0</v>
      </c>
      <c r="J52" s="411">
        <f>SUMIFS(РПЗ!$L:$L,РПЗ!$AB:$AB,Справочно!$E29,РПЗ!$O:$O,ПП!$I$14)</f>
        <v>0</v>
      </c>
      <c r="K52" s="297">
        <f>COUNTIFS(РПЗ!$AB:$AB,Справочно!$E29,РПЗ!$O:$O,ПП!$K$14)</f>
        <v>0</v>
      </c>
      <c r="L52" s="476">
        <f>SUMIFS(РПЗ!$L:$L,РПЗ!$AB:$AB,Справочно!$E29,РПЗ!$O:$O,ПП!$K$14)</f>
        <v>0</v>
      </c>
      <c r="M52" s="419">
        <f t="shared" si="41"/>
        <v>0</v>
      </c>
      <c r="N52" s="358">
        <f t="shared" si="42"/>
        <v>0</v>
      </c>
      <c r="O52" s="427">
        <f>COUNTIFS(РПЗ!$AB:$AB,Справочно!$E29,РПЗ!$O:$O,ПП!$O$14)</f>
        <v>0</v>
      </c>
      <c r="P52" s="428">
        <f>SUMIFS(РПЗ!$L:$L,РПЗ!$AB:$AB,Справочно!$E29,РПЗ!$O:$O,ПП!$O$14)</f>
        <v>0</v>
      </c>
      <c r="Q52" s="394">
        <f>COUNTIFS(РПЗ!$AB:$AB,Справочно!$E29,РПЗ!$O:$O,ПП!$Q$14)</f>
        <v>0</v>
      </c>
      <c r="R52" s="428">
        <f>SUMIFS(РПЗ!$L:$L,РПЗ!$AB:$AB,Справочно!$E29,РПЗ!$O:$O,ПП!$Q$14)</f>
        <v>0</v>
      </c>
      <c r="S52" s="394">
        <f>COUNTIFS(РПЗ!$AB:$AB,Справочно!$E29,РПЗ!$O:$O,ПП!$S$14)</f>
        <v>0</v>
      </c>
      <c r="T52" s="479">
        <f>SUMIFS(РПЗ!$L:$L,РПЗ!$AB:$AB,Справочно!$E29,РПЗ!$O:$O,ПП!$S$14)</f>
        <v>0</v>
      </c>
      <c r="U52" s="431">
        <f t="shared" si="43"/>
        <v>0</v>
      </c>
      <c r="V52" s="403">
        <f t="shared" si="44"/>
        <v>0</v>
      </c>
      <c r="W52" s="442">
        <f>COUNTIFS(РПЗ!$AB:$AB,Справочно!$E29,РПЗ!$O:$O,ПП!$W$14)</f>
        <v>0</v>
      </c>
      <c r="X52" s="443">
        <f>SUMIFS(РПЗ!$L:$L,РПЗ!$AB:$AB,Справочно!$E29,РПЗ!$O:$O,ПП!$W$14)</f>
        <v>0</v>
      </c>
      <c r="Y52" s="290">
        <f>COUNTIFS(РПЗ!$AB:$AB,Справочно!$E29,РПЗ!$O:$O,ПП!$Y$14)</f>
        <v>0</v>
      </c>
      <c r="Z52" s="443">
        <f>SUMIFS(РПЗ!$L:$L,РПЗ!$AB:$AB,Справочно!$E29,РПЗ!$O:$O,ПП!$Y$14)</f>
        <v>0</v>
      </c>
      <c r="AA52" s="290">
        <f>COUNTIFS(РПЗ!$AB:$AB,Справочно!$E29,РПЗ!$O:$O,ПП!$AA$14)</f>
        <v>0</v>
      </c>
      <c r="AB52" s="444">
        <f>SUMIFS(РПЗ!$L:$L,РПЗ!$AB:$AB,Справочно!$E29,РПЗ!$O:$O,ПП!$AA$14)</f>
        <v>0</v>
      </c>
      <c r="AC52" s="437">
        <f t="shared" si="45"/>
        <v>0</v>
      </c>
      <c r="AD52" s="438">
        <f t="shared" si="46"/>
        <v>0</v>
      </c>
      <c r="AE52" s="457">
        <f>COUNTIFS(РПЗ!$AB:$AB,Справочно!$E29,РПЗ!$O:$O,ПП!$AE$14)</f>
        <v>0</v>
      </c>
      <c r="AF52" s="458">
        <f>SUMIFS(РПЗ!$L:$L,РПЗ!$AB:$AB,Справочно!$E29,РПЗ!$O:$O,ПП!$AE$14)</f>
        <v>0</v>
      </c>
      <c r="AG52" s="366">
        <f>COUNTIFS(РПЗ!$AB:$AB,Справочно!$E29,РПЗ!$O:$O,ПП!$AG$14)</f>
        <v>0</v>
      </c>
      <c r="AH52" s="458">
        <f>SUMIFS(РПЗ!$L:$L,РПЗ!$AB:$AB,Справочно!$E29,РПЗ!$O:$O,ПП!$AG$14)</f>
        <v>0</v>
      </c>
      <c r="AI52" s="366">
        <f>COUNTIFS(РПЗ!$AB:$AB,Справочно!$E29,РПЗ!$O:$O,ПП!$AI$14)</f>
        <v>0</v>
      </c>
      <c r="AJ52" s="459">
        <f>SUMIFS(РПЗ!$L:$L,РПЗ!$AB:$AB,Справочно!$E29,РПЗ!$O:$O,ПП!$AI$14)</f>
        <v>0</v>
      </c>
      <c r="AK52" s="449">
        <f t="shared" si="47"/>
        <v>0</v>
      </c>
      <c r="AL52" s="450">
        <f t="shared" si="48"/>
        <v>0</v>
      </c>
    </row>
    <row r="53" spans="1:38" ht="13.5" thickBot="1" x14ac:dyDescent="0.25">
      <c r="A53" s="127" t="str">
        <f>Справочно!E30</f>
        <v>ООО "РТ-Информ"</v>
      </c>
      <c r="B53" s="94">
        <f>COUNTIF(РПЗ!$AB:$AB,Справочно!$E30)</f>
        <v>11</v>
      </c>
      <c r="C53" s="115">
        <f t="shared" si="39"/>
        <v>4.2145593869731802E-2</v>
      </c>
      <c r="D53" s="198">
        <f>SUMIF(РПЗ!$AB:$AB,Справочно!$E30,РПЗ!$L:$L)</f>
        <v>20389200</v>
      </c>
      <c r="E53" s="115">
        <f t="shared" si="40"/>
        <v>2.2475070194433025E-2</v>
      </c>
      <c r="G53" s="295">
        <f>COUNTIFS(РПЗ!$AB:$AB,Справочно!$E30,РПЗ!$O:$O,ПП!$G$14)</f>
        <v>0</v>
      </c>
      <c r="H53" s="411">
        <f>SUMIFS(РПЗ!$AB:$AB,РПЗ!$L:$L,Справочно!$E30,РПЗ!$O:$O,ПП!$G$14)</f>
        <v>0</v>
      </c>
      <c r="I53" s="297">
        <f>COUNTIFS(РПЗ!$AB:$AB,Справочно!$E30,РПЗ!$O:$O,ПП!$I$14)</f>
        <v>0</v>
      </c>
      <c r="J53" s="411">
        <f>SUMIFS(РПЗ!$L:$L,РПЗ!$AB:$AB,Справочно!$E30,РПЗ!$O:$O,ПП!$I$14)</f>
        <v>0</v>
      </c>
      <c r="K53" s="297">
        <f>COUNTIFS(РПЗ!$AB:$AB,Справочно!$E30,РПЗ!$O:$O,ПП!$K$14)</f>
        <v>0</v>
      </c>
      <c r="L53" s="476">
        <f>SUMIFS(РПЗ!$L:$L,РПЗ!$AB:$AB,Справочно!$E30,РПЗ!$O:$O,ПП!$K$14)</f>
        <v>0</v>
      </c>
      <c r="M53" s="419">
        <f t="shared" si="41"/>
        <v>0</v>
      </c>
      <c r="N53" s="358">
        <f t="shared" si="42"/>
        <v>0</v>
      </c>
      <c r="O53" s="427">
        <f>COUNTIFS(РПЗ!$AB:$AB,Справочно!$E30,РПЗ!$O:$O,ПП!$O$14)</f>
        <v>1</v>
      </c>
      <c r="P53" s="428">
        <f>SUMIFS(РПЗ!$L:$L,РПЗ!$AB:$AB,Справочно!$E30,РПЗ!$O:$O,ПП!$O$14)</f>
        <v>321600</v>
      </c>
      <c r="Q53" s="394">
        <f>COUNTIFS(РПЗ!$AB:$AB,Справочно!$E30,РПЗ!$O:$O,ПП!$Q$14)</f>
        <v>1</v>
      </c>
      <c r="R53" s="428">
        <f>SUMIFS(РПЗ!$L:$L,РПЗ!$AB:$AB,Справочно!$E30,РПЗ!$O:$O,ПП!$Q$14)</f>
        <v>5000000</v>
      </c>
      <c r="S53" s="394">
        <f>COUNTIFS(РПЗ!$AB:$AB,Справочно!$E30,РПЗ!$O:$O,ПП!$S$14)</f>
        <v>1</v>
      </c>
      <c r="T53" s="479">
        <f>SUMIFS(РПЗ!$L:$L,РПЗ!$AB:$AB,Справочно!$E30,РПЗ!$O:$O,ПП!$S$14)</f>
        <v>140000</v>
      </c>
      <c r="U53" s="431">
        <f t="shared" si="43"/>
        <v>3</v>
      </c>
      <c r="V53" s="403">
        <f t="shared" si="44"/>
        <v>5461600</v>
      </c>
      <c r="W53" s="442">
        <f>COUNTIFS(РПЗ!$AB:$AB,Справочно!$E30,РПЗ!$O:$O,ПП!$W$14)</f>
        <v>0</v>
      </c>
      <c r="X53" s="443">
        <f>SUMIFS(РПЗ!$L:$L,РПЗ!$AB:$AB,Справочно!$E30,РПЗ!$O:$O,ПП!$W$14)</f>
        <v>0</v>
      </c>
      <c r="Y53" s="290">
        <f>COUNTIFS(РПЗ!$AB:$AB,Справочно!$E30,РПЗ!$O:$O,ПП!$Y$14)</f>
        <v>0</v>
      </c>
      <c r="Z53" s="443">
        <f>SUMIFS(РПЗ!$L:$L,РПЗ!$AB:$AB,Справочно!$E30,РПЗ!$O:$O,ПП!$Y$14)</f>
        <v>0</v>
      </c>
      <c r="AA53" s="290">
        <f>COUNTIFS(РПЗ!$AB:$AB,Справочно!$E30,РПЗ!$O:$O,ПП!$AA$14)</f>
        <v>0</v>
      </c>
      <c r="AB53" s="444">
        <f>SUMIFS(РПЗ!$L:$L,РПЗ!$AB:$AB,Справочно!$E30,РПЗ!$O:$O,ПП!$AA$14)</f>
        <v>0</v>
      </c>
      <c r="AC53" s="437">
        <f t="shared" si="45"/>
        <v>0</v>
      </c>
      <c r="AD53" s="438">
        <f t="shared" si="46"/>
        <v>0</v>
      </c>
      <c r="AE53" s="457">
        <f>COUNTIFS(РПЗ!$AB:$AB,Справочно!$E30,РПЗ!$O:$O,ПП!$AE$14)</f>
        <v>0</v>
      </c>
      <c r="AF53" s="458">
        <f>SUMIFS(РПЗ!$L:$L,РПЗ!$AB:$AB,Справочно!$E30,РПЗ!$O:$O,ПП!$AE$14)</f>
        <v>0</v>
      </c>
      <c r="AG53" s="366">
        <f>COUNTIFS(РПЗ!$AB:$AB,Справочно!$E30,РПЗ!$O:$O,ПП!$AG$14)</f>
        <v>0</v>
      </c>
      <c r="AH53" s="458">
        <f>SUMIFS(РПЗ!$L:$L,РПЗ!$AB:$AB,Справочно!$E30,РПЗ!$O:$O,ПП!$AG$14)</f>
        <v>0</v>
      </c>
      <c r="AI53" s="366">
        <f>COUNTIFS(РПЗ!$AB:$AB,Справочно!$E30,РПЗ!$O:$O,ПП!$AI$14)</f>
        <v>0</v>
      </c>
      <c r="AJ53" s="459">
        <f>SUMIFS(РПЗ!$L:$L,РПЗ!$AB:$AB,Справочно!$E30,РПЗ!$O:$O,ПП!$AI$14)</f>
        <v>0</v>
      </c>
      <c r="AK53" s="449">
        <f t="shared" si="47"/>
        <v>0</v>
      </c>
      <c r="AL53" s="450">
        <f t="shared" si="48"/>
        <v>0</v>
      </c>
    </row>
    <row r="54" spans="1:38" ht="13.5" thickBot="1" x14ac:dyDescent="0.25">
      <c r="A54" s="127" t="str">
        <f>Справочно!E31</f>
        <v>ООО "РТ-Комплектимпекс"</v>
      </c>
      <c r="B54" s="94">
        <f>COUNTIF(РПЗ!$AB:$AB,Справочно!$E31)</f>
        <v>3</v>
      </c>
      <c r="C54" s="115">
        <f t="shared" si="39"/>
        <v>1.1494252873563218E-2</v>
      </c>
      <c r="D54" s="198">
        <f>SUMIF(РПЗ!$AB:$AB,Справочно!$E31,РПЗ!$L:$L)</f>
        <v>630120</v>
      </c>
      <c r="E54" s="115">
        <f t="shared" si="40"/>
        <v>6.9458297681694906E-4</v>
      </c>
      <c r="G54" s="295">
        <f>COUNTIFS(РПЗ!$AB:$AB,Справочно!$E31,РПЗ!$O:$O,ПП!$G$14)</f>
        <v>0</v>
      </c>
      <c r="H54" s="411">
        <f>SUMIFS(РПЗ!$AB:$AB,РПЗ!$L:$L,Справочно!$E31,РПЗ!$O:$O,ПП!$G$14)</f>
        <v>0</v>
      </c>
      <c r="I54" s="297">
        <f>COUNTIFS(РПЗ!$AB:$AB,Справочно!$E31,РПЗ!$O:$O,ПП!$I$14)</f>
        <v>0</v>
      </c>
      <c r="J54" s="411">
        <f>SUMIFS(РПЗ!$L:$L,РПЗ!$AB:$AB,Справочно!$E31,РПЗ!$O:$O,ПП!$I$14)</f>
        <v>0</v>
      </c>
      <c r="K54" s="297">
        <f>COUNTIFS(РПЗ!$AB:$AB,Справочно!$E31,РПЗ!$O:$O,ПП!$K$14)</f>
        <v>0</v>
      </c>
      <c r="L54" s="476">
        <f>SUMIFS(РПЗ!$L:$L,РПЗ!$AB:$AB,Справочно!$E31,РПЗ!$O:$O,ПП!$K$14)</f>
        <v>0</v>
      </c>
      <c r="M54" s="419">
        <f t="shared" si="41"/>
        <v>0</v>
      </c>
      <c r="N54" s="358">
        <f t="shared" si="42"/>
        <v>0</v>
      </c>
      <c r="O54" s="427">
        <f>COUNTIFS(РПЗ!$AB:$AB,Справочно!$E31,РПЗ!$O:$O,ПП!$O$14)</f>
        <v>3</v>
      </c>
      <c r="P54" s="428">
        <f>SUMIFS(РПЗ!$L:$L,РПЗ!$AB:$AB,Справочно!$E31,РПЗ!$O:$O,ПП!$O$14)</f>
        <v>630120</v>
      </c>
      <c r="Q54" s="394">
        <f>COUNTIFS(РПЗ!$AB:$AB,Справочно!$E31,РПЗ!$O:$O,ПП!$Q$14)</f>
        <v>0</v>
      </c>
      <c r="R54" s="428">
        <f>SUMIFS(РПЗ!$L:$L,РПЗ!$AB:$AB,Справочно!$E31,РПЗ!$O:$O,ПП!$Q$14)</f>
        <v>0</v>
      </c>
      <c r="S54" s="394">
        <f>COUNTIFS(РПЗ!$AB:$AB,Справочно!$E31,РПЗ!$O:$O,ПП!$S$14)</f>
        <v>0</v>
      </c>
      <c r="T54" s="479">
        <f>SUMIFS(РПЗ!$L:$L,РПЗ!$AB:$AB,Справочно!$E31,РПЗ!$O:$O,ПП!$S$14)</f>
        <v>0</v>
      </c>
      <c r="U54" s="431">
        <f t="shared" si="43"/>
        <v>3</v>
      </c>
      <c r="V54" s="403">
        <f t="shared" si="44"/>
        <v>630120</v>
      </c>
      <c r="W54" s="442">
        <f>COUNTIFS(РПЗ!$AB:$AB,Справочно!$E31,РПЗ!$O:$O,ПП!$W$14)</f>
        <v>0</v>
      </c>
      <c r="X54" s="443">
        <f>SUMIFS(РПЗ!$L:$L,РПЗ!$AB:$AB,Справочно!$E31,РПЗ!$O:$O,ПП!$W$14)</f>
        <v>0</v>
      </c>
      <c r="Y54" s="290">
        <f>COUNTIFS(РПЗ!$AB:$AB,Справочно!$E31,РПЗ!$O:$O,ПП!$Y$14)</f>
        <v>0</v>
      </c>
      <c r="Z54" s="443">
        <f>SUMIFS(РПЗ!$L:$L,РПЗ!$AB:$AB,Справочно!$E31,РПЗ!$O:$O,ПП!$Y$14)</f>
        <v>0</v>
      </c>
      <c r="AA54" s="290">
        <f>COUNTIFS(РПЗ!$AB:$AB,Справочно!$E31,РПЗ!$O:$O,ПП!$AA$14)</f>
        <v>0</v>
      </c>
      <c r="AB54" s="444">
        <f>SUMIFS(РПЗ!$L:$L,РПЗ!$AB:$AB,Справочно!$E31,РПЗ!$O:$O,ПП!$AA$14)</f>
        <v>0</v>
      </c>
      <c r="AC54" s="437">
        <f t="shared" si="45"/>
        <v>0</v>
      </c>
      <c r="AD54" s="438">
        <f t="shared" si="46"/>
        <v>0</v>
      </c>
      <c r="AE54" s="457">
        <f>COUNTIFS(РПЗ!$AB:$AB,Справочно!$E31,РПЗ!$O:$O,ПП!$AE$14)</f>
        <v>0</v>
      </c>
      <c r="AF54" s="458">
        <f>SUMIFS(РПЗ!$L:$L,РПЗ!$AB:$AB,Справочно!$E31,РПЗ!$O:$O,ПП!$AE$14)</f>
        <v>0</v>
      </c>
      <c r="AG54" s="366">
        <f>COUNTIFS(РПЗ!$AB:$AB,Справочно!$E31,РПЗ!$O:$O,ПП!$AG$14)</f>
        <v>0</v>
      </c>
      <c r="AH54" s="458">
        <f>SUMIFS(РПЗ!$L:$L,РПЗ!$AB:$AB,Справочно!$E31,РПЗ!$O:$O,ПП!$AG$14)</f>
        <v>0</v>
      </c>
      <c r="AI54" s="366">
        <f>COUNTIFS(РПЗ!$AB:$AB,Справочно!$E31,РПЗ!$O:$O,ПП!$AI$14)</f>
        <v>0</v>
      </c>
      <c r="AJ54" s="459">
        <f>SUMIFS(РПЗ!$L:$L,РПЗ!$AB:$AB,Справочно!$E31,РПЗ!$O:$O,ПП!$AI$14)</f>
        <v>0</v>
      </c>
      <c r="AK54" s="449">
        <f t="shared" si="47"/>
        <v>0</v>
      </c>
      <c r="AL54" s="450">
        <f t="shared" si="48"/>
        <v>0</v>
      </c>
    </row>
    <row r="55" spans="1:38" ht="13.5" thickBot="1" x14ac:dyDescent="0.25">
      <c r="A55" s="127" t="str">
        <f>Справочно!E32</f>
        <v>ООО "РТ-Экспо"</v>
      </c>
      <c r="B55" s="94">
        <f>COUNTIF(РПЗ!$AB:$AB,Справочно!$E32)</f>
        <v>0</v>
      </c>
      <c r="C55" s="115">
        <f t="shared" si="39"/>
        <v>0</v>
      </c>
      <c r="D55" s="198">
        <f>SUMIF(РПЗ!$AB:$AB,Справочно!$E32,РПЗ!$L:$L)</f>
        <v>0</v>
      </c>
      <c r="E55" s="115">
        <f t="shared" si="40"/>
        <v>0</v>
      </c>
      <c r="G55" s="295">
        <f>COUNTIFS(РПЗ!$AB:$AB,Справочно!$E32,РПЗ!$O:$O,ПП!$G$14)</f>
        <v>0</v>
      </c>
      <c r="H55" s="411">
        <f>SUMIFS(РПЗ!$AB:$AB,РПЗ!$L:$L,Справочно!$E32,РПЗ!$O:$O,ПП!$G$14)</f>
        <v>0</v>
      </c>
      <c r="I55" s="297">
        <f>COUNTIFS(РПЗ!$AB:$AB,Справочно!$E32,РПЗ!$O:$O,ПП!$I$14)</f>
        <v>0</v>
      </c>
      <c r="J55" s="411">
        <f>SUMIFS(РПЗ!$L:$L,РПЗ!$AB:$AB,Справочно!$E32,РПЗ!$O:$O,ПП!$I$14)</f>
        <v>0</v>
      </c>
      <c r="K55" s="297">
        <f>COUNTIFS(РПЗ!$AB:$AB,Справочно!$E32,РПЗ!$O:$O,ПП!$K$14)</f>
        <v>0</v>
      </c>
      <c r="L55" s="476">
        <f>SUMIFS(РПЗ!$L:$L,РПЗ!$AB:$AB,Справочно!$E32,РПЗ!$O:$O,ПП!$K$14)</f>
        <v>0</v>
      </c>
      <c r="M55" s="419">
        <f t="shared" si="41"/>
        <v>0</v>
      </c>
      <c r="N55" s="358">
        <f t="shared" si="42"/>
        <v>0</v>
      </c>
      <c r="O55" s="427">
        <f>COUNTIFS(РПЗ!$AB:$AB,Справочно!$E32,РПЗ!$O:$O,ПП!$O$14)</f>
        <v>0</v>
      </c>
      <c r="P55" s="428">
        <f>SUMIFS(РПЗ!$L:$L,РПЗ!$AB:$AB,Справочно!$E32,РПЗ!$O:$O,ПП!$O$14)</f>
        <v>0</v>
      </c>
      <c r="Q55" s="394">
        <f>COUNTIFS(РПЗ!$AB:$AB,Справочно!$E32,РПЗ!$O:$O,ПП!$Q$14)</f>
        <v>0</v>
      </c>
      <c r="R55" s="428">
        <f>SUMIFS(РПЗ!$L:$L,РПЗ!$AB:$AB,Справочно!$E32,РПЗ!$O:$O,ПП!$Q$14)</f>
        <v>0</v>
      </c>
      <c r="S55" s="394">
        <f>COUNTIFS(РПЗ!$AB:$AB,Справочно!$E32,РПЗ!$O:$O,ПП!$S$14)</f>
        <v>0</v>
      </c>
      <c r="T55" s="479">
        <f>SUMIFS(РПЗ!$L:$L,РПЗ!$AB:$AB,Справочно!$E32,РПЗ!$O:$O,ПП!$S$14)</f>
        <v>0</v>
      </c>
      <c r="U55" s="431">
        <f t="shared" si="43"/>
        <v>0</v>
      </c>
      <c r="V55" s="403">
        <f t="shared" si="44"/>
        <v>0</v>
      </c>
      <c r="W55" s="442">
        <f>COUNTIFS(РПЗ!$AB:$AB,Справочно!$E32,РПЗ!$O:$O,ПП!$W$14)</f>
        <v>0</v>
      </c>
      <c r="X55" s="443">
        <f>SUMIFS(РПЗ!$L:$L,РПЗ!$AB:$AB,Справочно!$E32,РПЗ!$O:$O,ПП!$W$14)</f>
        <v>0</v>
      </c>
      <c r="Y55" s="290">
        <f>COUNTIFS(РПЗ!$AB:$AB,Справочно!$E32,РПЗ!$O:$O,ПП!$Y$14)</f>
        <v>0</v>
      </c>
      <c r="Z55" s="443">
        <f>SUMIFS(РПЗ!$L:$L,РПЗ!$AB:$AB,Справочно!$E32,РПЗ!$O:$O,ПП!$Y$14)</f>
        <v>0</v>
      </c>
      <c r="AA55" s="290">
        <f>COUNTIFS(РПЗ!$AB:$AB,Справочно!$E32,РПЗ!$O:$O,ПП!$AA$14)</f>
        <v>0</v>
      </c>
      <c r="AB55" s="444">
        <f>SUMIFS(РПЗ!$L:$L,РПЗ!$AB:$AB,Справочно!$E32,РПЗ!$O:$O,ПП!$AA$14)</f>
        <v>0</v>
      </c>
      <c r="AC55" s="437">
        <f t="shared" si="45"/>
        <v>0</v>
      </c>
      <c r="AD55" s="438">
        <f t="shared" si="46"/>
        <v>0</v>
      </c>
      <c r="AE55" s="457">
        <f>COUNTIFS(РПЗ!$AB:$AB,Справочно!$E32,РПЗ!$O:$O,ПП!$AE$14)</f>
        <v>0</v>
      </c>
      <c r="AF55" s="458">
        <f>SUMIFS(РПЗ!$L:$L,РПЗ!$AB:$AB,Справочно!$E32,РПЗ!$O:$O,ПП!$AE$14)</f>
        <v>0</v>
      </c>
      <c r="AG55" s="366">
        <f>COUNTIFS(РПЗ!$AB:$AB,Справочно!$E32,РПЗ!$O:$O,ПП!$AG$14)</f>
        <v>0</v>
      </c>
      <c r="AH55" s="458">
        <f>SUMIFS(РПЗ!$L:$L,РПЗ!$AB:$AB,Справочно!$E32,РПЗ!$O:$O,ПП!$AG$14)</f>
        <v>0</v>
      </c>
      <c r="AI55" s="366">
        <f>COUNTIFS(РПЗ!$AB:$AB,Справочно!$E32,РПЗ!$O:$O,ПП!$AI$14)</f>
        <v>0</v>
      </c>
      <c r="AJ55" s="459">
        <f>SUMIFS(РПЗ!$L:$L,РПЗ!$AB:$AB,Справочно!$E32,РПЗ!$O:$O,ПП!$AI$14)</f>
        <v>0</v>
      </c>
      <c r="AK55" s="449">
        <f t="shared" si="47"/>
        <v>0</v>
      </c>
      <c r="AL55" s="450">
        <f t="shared" si="48"/>
        <v>0</v>
      </c>
    </row>
    <row r="56" spans="1:38" ht="13.5" thickBot="1" x14ac:dyDescent="0.25">
      <c r="A56" s="127" t="str">
        <f>Справочно!E33</f>
        <v>ООО "СБ "РТ-Страхование"</v>
      </c>
      <c r="B56" s="94">
        <f>COUNTIF(РПЗ!$AB:$AB,Справочно!$E33)</f>
        <v>4</v>
      </c>
      <c r="C56" s="115">
        <f t="shared" si="39"/>
        <v>1.532567049808429E-2</v>
      </c>
      <c r="D56" s="198">
        <f>SUMIF(РПЗ!$AB:$AB,Справочно!$E33,РПЗ!$L:$L)</f>
        <v>737100</v>
      </c>
      <c r="E56" s="115">
        <f t="shared" si="40"/>
        <v>8.1250731957686331E-4</v>
      </c>
      <c r="G56" s="295">
        <f>COUNTIFS(РПЗ!$AB:$AB,Справочно!$E33,РПЗ!$O:$O,ПП!$G$14)</f>
        <v>0</v>
      </c>
      <c r="H56" s="411">
        <f>SUMIFS(РПЗ!$L:$L,РПЗ!$AB:$AB,Справочно!$E33,РПЗ!$O:$O,ПП!$G$14)</f>
        <v>0</v>
      </c>
      <c r="I56" s="297">
        <f>COUNTIFS(РПЗ!$AB:$AB,Справочно!$E33,РПЗ!$O:$O,ПП!$I$14)</f>
        <v>1</v>
      </c>
      <c r="J56" s="411">
        <f>SUMIFS(РПЗ!$L:$L,РПЗ!$AB:$AB,Справочно!$E33,РПЗ!$O:$O,ПП!$I$14)</f>
        <v>160000</v>
      </c>
      <c r="K56" s="297">
        <f>COUNTIFS(РПЗ!$AB:$AB,Справочно!$E33,РПЗ!$O:$O,ПП!$K$14)</f>
        <v>0</v>
      </c>
      <c r="L56" s="476">
        <f>SUMIFS(РПЗ!$L:$L,РПЗ!$AB:$AB,Справочно!$E33,РПЗ!$O:$O,ПП!$K$14)</f>
        <v>0</v>
      </c>
      <c r="M56" s="419">
        <f t="shared" si="41"/>
        <v>1</v>
      </c>
      <c r="N56" s="358">
        <f t="shared" si="42"/>
        <v>160000</v>
      </c>
      <c r="O56" s="427">
        <f>COUNTIFS(РПЗ!$AB:$AB,Справочно!$E33,РПЗ!$O:$O,ПП!$O$14)</f>
        <v>0</v>
      </c>
      <c r="P56" s="428">
        <f>SUMIFS(РПЗ!$L:$L,РПЗ!$AB:$AB,Справочно!$E33,РПЗ!$O:$O,ПП!$O$14)</f>
        <v>0</v>
      </c>
      <c r="Q56" s="394">
        <f>COUNTIFS(РПЗ!$AB:$AB,Справочно!$E33,РПЗ!$O:$O,ПП!$Q$14)</f>
        <v>0</v>
      </c>
      <c r="R56" s="428">
        <f>SUMIFS(РПЗ!$L:$L,РПЗ!$AB:$AB,Справочно!$E33,РПЗ!$O:$O,ПП!$Q$14)</f>
        <v>0</v>
      </c>
      <c r="S56" s="394">
        <f>COUNTIFS(РПЗ!$AB:$AB,Справочно!$E33,РПЗ!$O:$O,ПП!$S$14)</f>
        <v>0</v>
      </c>
      <c r="T56" s="479">
        <f>SUMIFS(РПЗ!$L:$L,РПЗ!$AB:$AB,Справочно!$E33,РПЗ!$O:$O,ПП!$S$14)</f>
        <v>0</v>
      </c>
      <c r="U56" s="431">
        <f t="shared" si="43"/>
        <v>0</v>
      </c>
      <c r="V56" s="403">
        <f t="shared" ref="V56:V68" si="49">SUM(P56,R56,T56)</f>
        <v>0</v>
      </c>
      <c r="W56" s="442">
        <f>COUNTIFS(РПЗ!$AB:$AB,Справочно!$E33,РПЗ!$O:$O,ПП!$W$14)</f>
        <v>0</v>
      </c>
      <c r="X56" s="443">
        <f>SUMIFS(РПЗ!$L:$L,РПЗ!$AB:$AB,Справочно!$E33,РПЗ!$O:$O,ПП!$W$14)</f>
        <v>0</v>
      </c>
      <c r="Y56" s="290">
        <f>COUNTIFS(РПЗ!$AB:$AB,Справочно!$E33,РПЗ!$O:$O,ПП!$Y$14)</f>
        <v>0</v>
      </c>
      <c r="Z56" s="443">
        <f>SUMIFS(РПЗ!$L:$L,РПЗ!$AB:$AB,Справочно!$E33,РПЗ!$O:$O,ПП!$Y$14)</f>
        <v>0</v>
      </c>
      <c r="AA56" s="290">
        <f>COUNTIFS(РПЗ!$AB:$AB,Справочно!$E33,РПЗ!$O:$O,ПП!$AA$14)</f>
        <v>0</v>
      </c>
      <c r="AB56" s="444">
        <f>SUMIFS(РПЗ!$L:$L,РПЗ!$AB:$AB,Справочно!$E33,РПЗ!$O:$O,ПП!$AA$14)</f>
        <v>0</v>
      </c>
      <c r="AC56" s="437">
        <f t="shared" si="45"/>
        <v>0</v>
      </c>
      <c r="AD56" s="438">
        <f t="shared" si="46"/>
        <v>0</v>
      </c>
      <c r="AE56" s="457">
        <f>COUNTIFS(РПЗ!$AB:$AB,Справочно!$E33,РПЗ!$O:$O,ПП!$AE$14)</f>
        <v>0</v>
      </c>
      <c r="AF56" s="458">
        <f>SUMIFS(РПЗ!$L:$L,РПЗ!$AB:$AB,Справочно!$E33,РПЗ!$O:$O,ПП!$AE$14)</f>
        <v>0</v>
      </c>
      <c r="AG56" s="366">
        <f>COUNTIFS(РПЗ!$AB:$AB,Справочно!$E33,РПЗ!$O:$O,ПП!$AG$14)</f>
        <v>0</v>
      </c>
      <c r="AH56" s="458">
        <f>SUMIFS(РПЗ!$L:$L,РПЗ!$AB:$AB,Справочно!$E33,РПЗ!$O:$O,ПП!$AG$14)</f>
        <v>0</v>
      </c>
      <c r="AI56" s="366">
        <f>COUNTIFS(РПЗ!$AB:$AB,Справочно!$E33,РПЗ!$O:$O,ПП!$AI$14)</f>
        <v>0</v>
      </c>
      <c r="AJ56" s="459">
        <f>SUMIFS(РПЗ!$L:$L,РПЗ!$AB:$AB,Справочно!$E33,РПЗ!$O:$O,ПП!$AI$14)</f>
        <v>0</v>
      </c>
      <c r="AK56" s="449">
        <f t="shared" si="47"/>
        <v>0</v>
      </c>
      <c r="AL56" s="450">
        <f t="shared" si="48"/>
        <v>0</v>
      </c>
    </row>
    <row r="57" spans="1:38" ht="13.5" thickBot="1" x14ac:dyDescent="0.25">
      <c r="A57" s="127" t="str">
        <f>Справочно!E34</f>
        <v>ОАО "Концерн Калашников"</v>
      </c>
      <c r="B57" s="94">
        <f>COUNTIF(РПЗ!$AB:$AB,Справочно!$E34)</f>
        <v>0</v>
      </c>
      <c r="C57" s="115">
        <f t="shared" si="39"/>
        <v>0</v>
      </c>
      <c r="D57" s="198">
        <f>SUMIF(РПЗ!$AB:$AB,Справочно!$E34,РПЗ!$L:$L)</f>
        <v>0</v>
      </c>
      <c r="E57" s="115">
        <f t="shared" si="40"/>
        <v>0</v>
      </c>
      <c r="G57" s="295">
        <f>COUNTIFS(РПЗ!$AB:$AB,Справочно!$E34,РПЗ!$O:$O,ПП!$G$14)</f>
        <v>0</v>
      </c>
      <c r="H57" s="411">
        <f>SUMIFS(РПЗ!$L:$L,РПЗ!$AB:$AB,Справочно!$E34,РПЗ!$O:$O,ПП!$G$14)</f>
        <v>0</v>
      </c>
      <c r="I57" s="297">
        <f>COUNTIFS(РПЗ!$AB:$AB,Справочно!$E34,РПЗ!$O:$O,ПП!$I$14)</f>
        <v>0</v>
      </c>
      <c r="J57" s="411">
        <f>SUMIFS(РПЗ!$L:$L,РПЗ!$AB:$AB,Справочно!$E34,РПЗ!$O:$O,ПП!$I$14)</f>
        <v>0</v>
      </c>
      <c r="K57" s="297">
        <f>COUNTIFS(РПЗ!$AB:$AB,Справочно!$E34,РПЗ!$O:$O,ПП!$K$14)</f>
        <v>0</v>
      </c>
      <c r="L57" s="476">
        <f>SUMIFS(РПЗ!$L:$L,РПЗ!$AB:$AB,Справочно!$E34,РПЗ!$O:$O,ПП!$K$14)</f>
        <v>0</v>
      </c>
      <c r="M57" s="419">
        <f t="shared" si="41"/>
        <v>0</v>
      </c>
      <c r="N57" s="358">
        <f t="shared" si="42"/>
        <v>0</v>
      </c>
      <c r="O57" s="427">
        <f>COUNTIFS(РПЗ!$AB:$AB,Справочно!$E34,РПЗ!$O:$O,ПП!$O$14)</f>
        <v>0</v>
      </c>
      <c r="P57" s="428">
        <f>SUMIFS(РПЗ!$L:$L,РПЗ!$AB:$AB,Справочно!$E34,РПЗ!$O:$O,ПП!$O$14)</f>
        <v>0</v>
      </c>
      <c r="Q57" s="394">
        <f>COUNTIFS(РПЗ!$AB:$AB,Справочно!$E34,РПЗ!$O:$O,ПП!$Q$14)</f>
        <v>0</v>
      </c>
      <c r="R57" s="428">
        <f>SUMIFS(РПЗ!$L:$L,РПЗ!$AB:$AB,Справочно!$E34,РПЗ!$O:$O,ПП!$Q$14)</f>
        <v>0</v>
      </c>
      <c r="S57" s="394">
        <f>COUNTIFS(РПЗ!$AB:$AB,Справочно!$E34,РПЗ!$O:$O,ПП!$S$14)</f>
        <v>0</v>
      </c>
      <c r="T57" s="479">
        <f>SUMIFS(РПЗ!$L:$L,РПЗ!$AB:$AB,Справочно!$E34,РПЗ!$O:$O,ПП!$S$14)</f>
        <v>0</v>
      </c>
      <c r="U57" s="431">
        <f t="shared" si="43"/>
        <v>0</v>
      </c>
      <c r="V57" s="403">
        <f t="shared" si="49"/>
        <v>0</v>
      </c>
      <c r="W57" s="442">
        <f>COUNTIFS(РПЗ!$AB:$AB,Справочно!$E34,РПЗ!$O:$O,ПП!$W$14)</f>
        <v>0</v>
      </c>
      <c r="X57" s="443">
        <f>SUMIFS(РПЗ!$L:$L,РПЗ!$AB:$AB,Справочно!$E34,РПЗ!$O:$O,ПП!$W$14)</f>
        <v>0</v>
      </c>
      <c r="Y57" s="290">
        <f>COUNTIFS(РПЗ!$AB:$AB,Справочно!$E34,РПЗ!$O:$O,ПП!$Y$14)</f>
        <v>0</v>
      </c>
      <c r="Z57" s="443">
        <f>SUMIFS(РПЗ!$L:$L,РПЗ!$AB:$AB,Справочно!$E34,РПЗ!$O:$O,ПП!$Y$14)</f>
        <v>0</v>
      </c>
      <c r="AA57" s="290">
        <f>COUNTIFS(РПЗ!$AB:$AB,Справочно!$E34,РПЗ!$O:$O,ПП!$AA$14)</f>
        <v>0</v>
      </c>
      <c r="AB57" s="444">
        <f>SUMIFS(РПЗ!$L:$L,РПЗ!$AB:$AB,Справочно!$E34,РПЗ!$O:$O,ПП!$AA$14)</f>
        <v>0</v>
      </c>
      <c r="AC57" s="437">
        <f t="shared" si="45"/>
        <v>0</v>
      </c>
      <c r="AD57" s="438">
        <f t="shared" si="46"/>
        <v>0</v>
      </c>
      <c r="AE57" s="457">
        <f>COUNTIFS(РПЗ!$AB:$AB,Справочно!$E34,РПЗ!$O:$O,ПП!$AE$14)</f>
        <v>0</v>
      </c>
      <c r="AF57" s="458">
        <f>SUMIFS(РПЗ!$L:$L,РПЗ!$AB:$AB,Справочно!$E34,РПЗ!$O:$O,ПП!$AE$14)</f>
        <v>0</v>
      </c>
      <c r="AG57" s="366">
        <f>COUNTIFS(РПЗ!$AB:$AB,Справочно!$E34,РПЗ!$O:$O,ПП!$AG$14)</f>
        <v>0</v>
      </c>
      <c r="AH57" s="458">
        <f>SUMIFS(РПЗ!$L:$L,РПЗ!$AB:$AB,Справочно!$E34,РПЗ!$O:$O,ПП!$AG$14)</f>
        <v>0</v>
      </c>
      <c r="AI57" s="366">
        <f>COUNTIFS(РПЗ!$AB:$AB,Справочно!$E34,РПЗ!$O:$O,ПП!$AI$14)</f>
        <v>0</v>
      </c>
      <c r="AJ57" s="459">
        <f>SUMIFS(РПЗ!$L:$L,РПЗ!$AB:$AB,Справочно!$E34,РПЗ!$O:$O,ПП!$AI$14)</f>
        <v>0</v>
      </c>
      <c r="AK57" s="449">
        <f t="shared" si="47"/>
        <v>0</v>
      </c>
      <c r="AL57" s="450">
        <f t="shared" si="48"/>
        <v>0</v>
      </c>
    </row>
    <row r="58" spans="1:38" ht="13.5" thickBot="1" x14ac:dyDescent="0.25">
      <c r="A58" s="127" t="str">
        <f>Справочно!E35</f>
        <v>ОАО "КРЭТ"</v>
      </c>
      <c r="B58" s="94">
        <f>COUNTIF(РПЗ!$AB:$AB,Справочно!$E35)</f>
        <v>0</v>
      </c>
      <c r="C58" s="115">
        <f t="shared" si="39"/>
        <v>0</v>
      </c>
      <c r="D58" s="198">
        <f>SUMIF(РПЗ!$AB:$AB,Справочно!$E35,РПЗ!$L:$L)</f>
        <v>0</v>
      </c>
      <c r="E58" s="115">
        <f t="shared" si="40"/>
        <v>0</v>
      </c>
      <c r="G58" s="295">
        <f>COUNTIFS(РПЗ!$AB:$AB,Справочно!$E35,РПЗ!$O:$O,ПП!$G$14)</f>
        <v>0</v>
      </c>
      <c r="H58" s="411">
        <f>SUMIFS(РПЗ!$L:$L,РПЗ!$AB:$AB,Справочно!$E35,РПЗ!$O:$O,ПП!$G$14)</f>
        <v>0</v>
      </c>
      <c r="I58" s="297">
        <f>COUNTIFS(РПЗ!$AB:$AB,Справочно!$E35,РПЗ!$O:$O,ПП!$I$14)</f>
        <v>0</v>
      </c>
      <c r="J58" s="411">
        <f>SUMIFS(РПЗ!$L:$L,РПЗ!$AB:$AB,Справочно!$E35,РПЗ!$O:$O,ПП!$I$14)</f>
        <v>0</v>
      </c>
      <c r="K58" s="297">
        <f>COUNTIFS(РПЗ!$AB:$AB,Справочно!$E35,РПЗ!$O:$O,ПП!$K$14)</f>
        <v>0</v>
      </c>
      <c r="L58" s="476">
        <f>SUMIFS(РПЗ!$L:$L,РПЗ!$AB:$AB,Справочно!$E35,РПЗ!$O:$O,ПП!$K$14)</f>
        <v>0</v>
      </c>
      <c r="M58" s="419">
        <f t="shared" si="41"/>
        <v>0</v>
      </c>
      <c r="N58" s="358">
        <f t="shared" si="42"/>
        <v>0</v>
      </c>
      <c r="O58" s="427">
        <f>COUNTIFS(РПЗ!$AB:$AB,Справочно!$E35,РПЗ!$O:$O,ПП!$O$14)</f>
        <v>0</v>
      </c>
      <c r="P58" s="428">
        <f>SUMIFS(РПЗ!$L:$L,РПЗ!$AB:$AB,Справочно!$E35,РПЗ!$O:$O,ПП!$O$14)</f>
        <v>0</v>
      </c>
      <c r="Q58" s="394">
        <f>COUNTIFS(РПЗ!$AB:$AB,Справочно!$E35,РПЗ!$O:$O,ПП!$Q$14)</f>
        <v>0</v>
      </c>
      <c r="R58" s="428">
        <f>SUMIFS(РПЗ!$L:$L,РПЗ!$AB:$AB,Справочно!$E35,РПЗ!$O:$O,ПП!$Q$14)</f>
        <v>0</v>
      </c>
      <c r="S58" s="394">
        <f>COUNTIFS(РПЗ!$AB:$AB,Справочно!$E35,РПЗ!$O:$O,ПП!$S$14)</f>
        <v>0</v>
      </c>
      <c r="T58" s="479">
        <f>SUMIFS(РПЗ!$L:$L,РПЗ!$AB:$AB,Справочно!$E35,РПЗ!$O:$O,ПП!$S$14)</f>
        <v>0</v>
      </c>
      <c r="U58" s="431">
        <f t="shared" si="43"/>
        <v>0</v>
      </c>
      <c r="V58" s="403">
        <f t="shared" si="49"/>
        <v>0</v>
      </c>
      <c r="W58" s="442">
        <f>COUNTIFS(РПЗ!$AB:$AB,Справочно!$E35,РПЗ!$O:$O,ПП!$W$14)</f>
        <v>0</v>
      </c>
      <c r="X58" s="443">
        <f>SUMIFS(РПЗ!$L:$L,РПЗ!$AB:$AB,Справочно!$E35,РПЗ!$O:$O,ПП!$W$14)</f>
        <v>0</v>
      </c>
      <c r="Y58" s="290">
        <f>COUNTIFS(РПЗ!$AB:$AB,Справочно!$E35,РПЗ!$O:$O,ПП!$Y$14)</f>
        <v>0</v>
      </c>
      <c r="Z58" s="443">
        <f>SUMIFS(РПЗ!$L:$L,РПЗ!$AB:$AB,Справочно!$E35,РПЗ!$O:$O,ПП!$Y$14)</f>
        <v>0</v>
      </c>
      <c r="AA58" s="290">
        <f>COUNTIFS(РПЗ!$AB:$AB,Справочно!$E35,РПЗ!$O:$O,ПП!$AA$14)</f>
        <v>0</v>
      </c>
      <c r="AB58" s="444">
        <f>SUMIFS(РПЗ!$L:$L,РПЗ!$AB:$AB,Справочно!$E35,РПЗ!$O:$O,ПП!$AA$14)</f>
        <v>0</v>
      </c>
      <c r="AC58" s="437">
        <f t="shared" si="45"/>
        <v>0</v>
      </c>
      <c r="AD58" s="438">
        <f t="shared" si="46"/>
        <v>0</v>
      </c>
      <c r="AE58" s="457">
        <f>COUNTIFS(РПЗ!$AB:$AB,Справочно!$E35,РПЗ!$O:$O,ПП!$AE$14)</f>
        <v>0</v>
      </c>
      <c r="AF58" s="458">
        <f>SUMIFS(РПЗ!$L:$L,РПЗ!$AB:$AB,Справочно!$E35,РПЗ!$O:$O,ПП!$AE$14)</f>
        <v>0</v>
      </c>
      <c r="AG58" s="366">
        <f>COUNTIFS(РПЗ!$AB:$AB,Справочно!$E35,РПЗ!$O:$O,ПП!$AG$14)</f>
        <v>0</v>
      </c>
      <c r="AH58" s="458">
        <f>SUMIFS(РПЗ!$L:$L,РПЗ!$AB:$AB,Справочно!$E35,РПЗ!$O:$O,ПП!$AG$14)</f>
        <v>0</v>
      </c>
      <c r="AI58" s="366">
        <f>COUNTIFS(РПЗ!$AB:$AB,Справочно!$E35,РПЗ!$O:$O,ПП!$AI$14)</f>
        <v>0</v>
      </c>
      <c r="AJ58" s="459">
        <f>SUMIFS(РПЗ!$L:$L,РПЗ!$AB:$AB,Справочно!$E35,РПЗ!$O:$O,ПП!$AI$14)</f>
        <v>0</v>
      </c>
      <c r="AK58" s="449">
        <f t="shared" si="47"/>
        <v>0</v>
      </c>
      <c r="AL58" s="450">
        <f t="shared" si="48"/>
        <v>0</v>
      </c>
    </row>
    <row r="59" spans="1:38" ht="13.5" thickBot="1" x14ac:dyDescent="0.25">
      <c r="A59" s="127" t="str">
        <f>Справочно!E36</f>
        <v>ОАО "НПК "Техмаш"</v>
      </c>
      <c r="B59" s="94">
        <f>COUNTIF(РПЗ!$AB:$AB,Справочно!$E36)</f>
        <v>0</v>
      </c>
      <c r="C59" s="115">
        <f t="shared" si="39"/>
        <v>0</v>
      </c>
      <c r="D59" s="198">
        <f>SUMIF(РПЗ!$AB:$AB,Справочно!$E36,РПЗ!$L:$L)</f>
        <v>0</v>
      </c>
      <c r="E59" s="115">
        <f t="shared" si="40"/>
        <v>0</v>
      </c>
      <c r="G59" s="295">
        <f>COUNTIFS(РПЗ!$AB:$AB,Справочно!$E36,РПЗ!$O:$O,ПП!$G$14)</f>
        <v>0</v>
      </c>
      <c r="H59" s="411">
        <f>SUMIFS(РПЗ!$L:$L,РПЗ!$AB:$AB,Справочно!$E36,РПЗ!$O:$O,ПП!$G$14)</f>
        <v>0</v>
      </c>
      <c r="I59" s="297">
        <f>COUNTIFS(РПЗ!$AB:$AB,Справочно!$E36,РПЗ!$O:$O,ПП!$I$14)</f>
        <v>0</v>
      </c>
      <c r="J59" s="411">
        <f>SUMIFS(РПЗ!$L:$L,РПЗ!$AB:$AB,Справочно!$E36,РПЗ!$O:$O,ПП!$I$14)</f>
        <v>0</v>
      </c>
      <c r="K59" s="297">
        <f>COUNTIFS(РПЗ!$AB:$AB,Справочно!$E36,РПЗ!$O:$O,ПП!$K$14)</f>
        <v>0</v>
      </c>
      <c r="L59" s="476">
        <f>SUMIFS(РПЗ!$L:$L,РПЗ!$AB:$AB,Справочно!$E36,РПЗ!$O:$O,ПП!$K$14)</f>
        <v>0</v>
      </c>
      <c r="M59" s="419">
        <f t="shared" si="41"/>
        <v>0</v>
      </c>
      <c r="N59" s="358">
        <f t="shared" si="42"/>
        <v>0</v>
      </c>
      <c r="O59" s="427">
        <f>COUNTIFS(РПЗ!$AB:$AB,Справочно!$E36,РПЗ!$O:$O,ПП!$O$14)</f>
        <v>0</v>
      </c>
      <c r="P59" s="428">
        <f>SUMIFS(РПЗ!$L:$L,РПЗ!$AB:$AB,Справочно!$E36,РПЗ!$O:$O,ПП!$O$14)</f>
        <v>0</v>
      </c>
      <c r="Q59" s="394">
        <f>COUNTIFS(РПЗ!$AB:$AB,Справочно!$E36,РПЗ!$O:$O,ПП!$Q$14)</f>
        <v>0</v>
      </c>
      <c r="R59" s="428">
        <f>SUMIFS(РПЗ!$L:$L,РПЗ!$AB:$AB,Справочно!$E36,РПЗ!$O:$O,ПП!$Q$14)</f>
        <v>0</v>
      </c>
      <c r="S59" s="394">
        <f>COUNTIFS(РПЗ!$AB:$AB,Справочно!$E36,РПЗ!$O:$O,ПП!$S$14)</f>
        <v>0</v>
      </c>
      <c r="T59" s="479">
        <f>SUMIFS(РПЗ!$L:$L,РПЗ!$AB:$AB,Справочно!$E36,РПЗ!$O:$O,ПП!$S$14)</f>
        <v>0</v>
      </c>
      <c r="U59" s="431">
        <f t="shared" si="43"/>
        <v>0</v>
      </c>
      <c r="V59" s="403">
        <f t="shared" si="49"/>
        <v>0</v>
      </c>
      <c r="W59" s="442">
        <f>COUNTIFS(РПЗ!$AB:$AB,Справочно!$E36,РПЗ!$O:$O,ПП!$W$14)</f>
        <v>0</v>
      </c>
      <c r="X59" s="443">
        <f>SUMIFS(РПЗ!$L:$L,РПЗ!$AB:$AB,Справочно!$E36,РПЗ!$O:$O,ПП!$W$14)</f>
        <v>0</v>
      </c>
      <c r="Y59" s="290">
        <f>COUNTIFS(РПЗ!$AB:$AB,Справочно!$E36,РПЗ!$O:$O,ПП!$Y$14)</f>
        <v>0</v>
      </c>
      <c r="Z59" s="443">
        <f>SUMIFS(РПЗ!$L:$L,РПЗ!$AB:$AB,Справочно!$E36,РПЗ!$O:$O,ПП!$Y$14)</f>
        <v>0</v>
      </c>
      <c r="AA59" s="290">
        <f>COUNTIFS(РПЗ!$AB:$AB,Справочно!$E36,РПЗ!$O:$O,ПП!$AA$14)</f>
        <v>0</v>
      </c>
      <c r="AB59" s="444">
        <f>SUMIFS(РПЗ!$L:$L,РПЗ!$AB:$AB,Справочно!$E36,РПЗ!$O:$O,ПП!$AA$14)</f>
        <v>0</v>
      </c>
      <c r="AC59" s="437">
        <f t="shared" si="45"/>
        <v>0</v>
      </c>
      <c r="AD59" s="438">
        <f t="shared" si="46"/>
        <v>0</v>
      </c>
      <c r="AE59" s="457">
        <f>COUNTIFS(РПЗ!$AB:$AB,Справочно!$E36,РПЗ!$O:$O,ПП!$AE$14)</f>
        <v>0</v>
      </c>
      <c r="AF59" s="458">
        <f>SUMIFS(РПЗ!$L:$L,РПЗ!$AB:$AB,Справочно!$E36,РПЗ!$O:$O,ПП!$AE$14)</f>
        <v>0</v>
      </c>
      <c r="AG59" s="366">
        <f>COUNTIFS(РПЗ!$AB:$AB,Справочно!$E36,РПЗ!$O:$O,ПП!$AG$14)</f>
        <v>0</v>
      </c>
      <c r="AH59" s="458">
        <f>SUMIFS(РПЗ!$L:$L,РПЗ!$AB:$AB,Справочно!$E36,РПЗ!$O:$O,ПП!$AG$14)</f>
        <v>0</v>
      </c>
      <c r="AI59" s="366">
        <f>COUNTIFS(РПЗ!$AB:$AB,Справочно!$E36,РПЗ!$O:$O,ПП!$AI$14)</f>
        <v>0</v>
      </c>
      <c r="AJ59" s="459">
        <f>SUMIFS(РПЗ!$L:$L,РПЗ!$AB:$AB,Справочно!$E36,РПЗ!$O:$O,ПП!$AI$14)</f>
        <v>0</v>
      </c>
      <c r="AK59" s="449">
        <f t="shared" si="47"/>
        <v>0</v>
      </c>
      <c r="AL59" s="450">
        <f t="shared" si="48"/>
        <v>0</v>
      </c>
    </row>
    <row r="60" spans="1:38" ht="12.75" customHeight="1" thickBot="1" x14ac:dyDescent="0.25">
      <c r="A60" s="127" t="str">
        <f>Справочно!E37</f>
        <v>ОАО "НПО "Высокоточные комплексы"</v>
      </c>
      <c r="B60" s="94">
        <f>COUNTIF(РПЗ!$AB:$AB,Справочно!$E37)</f>
        <v>0</v>
      </c>
      <c r="C60" s="115">
        <f t="shared" si="39"/>
        <v>0</v>
      </c>
      <c r="D60" s="198">
        <f>SUMIF(РПЗ!$AB:$AB,Справочно!$E37,РПЗ!$L:$L)</f>
        <v>0</v>
      </c>
      <c r="E60" s="115">
        <f t="shared" si="40"/>
        <v>0</v>
      </c>
      <c r="G60" s="295">
        <f>COUNTIFS(РПЗ!$AB:$AB,Справочно!$E37,РПЗ!$O:$O,ПП!$G$14)</f>
        <v>0</v>
      </c>
      <c r="H60" s="411">
        <f>SUMIFS(РПЗ!$L:$L,РПЗ!$AB:$AB,Справочно!$E37,РПЗ!$O:$O,ПП!$G$14)</f>
        <v>0</v>
      </c>
      <c r="I60" s="297">
        <f>COUNTIFS(РПЗ!$AB:$AB,Справочно!$E37,РПЗ!$O:$O,ПП!$I$14)</f>
        <v>0</v>
      </c>
      <c r="J60" s="411">
        <f>SUMIFS(РПЗ!$L:$L,РПЗ!$AB:$AB,Справочно!$E37,РПЗ!$O:$O,ПП!$I$14)</f>
        <v>0</v>
      </c>
      <c r="K60" s="297">
        <f>COUNTIFS(РПЗ!$AB:$AB,Справочно!$E37,РПЗ!$O:$O,ПП!$K$14)</f>
        <v>0</v>
      </c>
      <c r="L60" s="476">
        <f>SUMIFS(РПЗ!$L:$L,РПЗ!$AB:$AB,Справочно!$E37,РПЗ!$O:$O,ПП!$K$14)</f>
        <v>0</v>
      </c>
      <c r="M60" s="419">
        <f t="shared" si="41"/>
        <v>0</v>
      </c>
      <c r="N60" s="358">
        <f t="shared" si="42"/>
        <v>0</v>
      </c>
      <c r="O60" s="427">
        <f>COUNTIFS(РПЗ!$AB:$AB,Справочно!$E37,РПЗ!$O:$O,ПП!$O$14)</f>
        <v>0</v>
      </c>
      <c r="P60" s="428">
        <f>SUMIFS(РПЗ!$L:$L,РПЗ!$AB:$AB,Справочно!$E37,РПЗ!$O:$O,ПП!$O$14)</f>
        <v>0</v>
      </c>
      <c r="Q60" s="394">
        <f>COUNTIFS(РПЗ!$AB:$AB,Справочно!$E37,РПЗ!$O:$O,ПП!$Q$14)</f>
        <v>0</v>
      </c>
      <c r="R60" s="428">
        <f>SUMIFS(РПЗ!$L:$L,РПЗ!$AB:$AB,Справочно!$E37,РПЗ!$O:$O,ПП!$Q$14)</f>
        <v>0</v>
      </c>
      <c r="S60" s="394">
        <f>COUNTIFS(РПЗ!$AB:$AB,Справочно!$E37,РПЗ!$O:$O,ПП!$S$14)</f>
        <v>0</v>
      </c>
      <c r="T60" s="479">
        <f>SUMIFS(РПЗ!$L:$L,РПЗ!$AB:$AB,Справочно!$E37,РПЗ!$O:$O,ПП!$S$14)</f>
        <v>0</v>
      </c>
      <c r="U60" s="431">
        <f t="shared" si="43"/>
        <v>0</v>
      </c>
      <c r="V60" s="403">
        <f t="shared" si="49"/>
        <v>0</v>
      </c>
      <c r="W60" s="442">
        <f>COUNTIFS(РПЗ!$AB:$AB,Справочно!$E37,РПЗ!$O:$O,ПП!$W$14)</f>
        <v>0</v>
      </c>
      <c r="X60" s="443">
        <f>SUMIFS(РПЗ!$L:$L,РПЗ!$AB:$AB,Справочно!$E37,РПЗ!$O:$O,ПП!$W$14)</f>
        <v>0</v>
      </c>
      <c r="Y60" s="290">
        <f>COUNTIFS(РПЗ!$AB:$AB,Справочно!$E37,РПЗ!$O:$O,ПП!$Y$14)</f>
        <v>0</v>
      </c>
      <c r="Z60" s="443">
        <f>SUMIFS(РПЗ!$L:$L,РПЗ!$AB:$AB,Справочно!$E37,РПЗ!$O:$O,ПП!$Y$14)</f>
        <v>0</v>
      </c>
      <c r="AA60" s="290">
        <f>COUNTIFS(РПЗ!$AB:$AB,Справочно!$E37,РПЗ!$O:$O,ПП!$AA$14)</f>
        <v>0</v>
      </c>
      <c r="AB60" s="444">
        <f>SUMIFS(РПЗ!$L:$L,РПЗ!$AB:$AB,Справочно!$E37,РПЗ!$O:$O,ПП!$AA$14)</f>
        <v>0</v>
      </c>
      <c r="AC60" s="437">
        <f t="shared" si="45"/>
        <v>0</v>
      </c>
      <c r="AD60" s="438">
        <f t="shared" si="46"/>
        <v>0</v>
      </c>
      <c r="AE60" s="457">
        <f>COUNTIFS(РПЗ!$AB:$AB,Справочно!$E37,РПЗ!$O:$O,ПП!$AE$14)</f>
        <v>0</v>
      </c>
      <c r="AF60" s="458">
        <f>SUMIFS(РПЗ!$L:$L,РПЗ!$AB:$AB,Справочно!$E37,РПЗ!$O:$O,ПП!$AE$14)</f>
        <v>0</v>
      </c>
      <c r="AG60" s="366">
        <f>COUNTIFS(РПЗ!$AB:$AB,Справочно!$E37,РПЗ!$O:$O,ПП!$AG$14)</f>
        <v>0</v>
      </c>
      <c r="AH60" s="458">
        <f>SUMIFS(РПЗ!$L:$L,РПЗ!$AB:$AB,Справочно!$E37,РПЗ!$O:$O,ПП!$AG$14)</f>
        <v>0</v>
      </c>
      <c r="AI60" s="366">
        <f>COUNTIFS(РПЗ!$AB:$AB,Справочно!$E37,РПЗ!$O:$O,ПП!$AI$14)</f>
        <v>0</v>
      </c>
      <c r="AJ60" s="459">
        <f>SUMIFS(РПЗ!$L:$L,РПЗ!$AB:$AB,Справочно!$E37,РПЗ!$O:$O,ПП!$AI$14)</f>
        <v>0</v>
      </c>
      <c r="AK60" s="449">
        <f t="shared" si="47"/>
        <v>0</v>
      </c>
      <c r="AL60" s="450">
        <f t="shared" si="48"/>
        <v>0</v>
      </c>
    </row>
    <row r="61" spans="1:38" ht="13.5" thickBot="1" x14ac:dyDescent="0.25">
      <c r="A61" s="127" t="str">
        <f>Справочно!E38</f>
        <v>ОАО "ОПК"</v>
      </c>
      <c r="B61" s="94">
        <f>COUNTIF(РПЗ!$AB:$AB,Справочно!$E38)</f>
        <v>23</v>
      </c>
      <c r="C61" s="115">
        <f t="shared" si="39"/>
        <v>8.8122605363984668E-2</v>
      </c>
      <c r="D61" s="198">
        <f>SUMIF(РПЗ!$AB:$AB,Справочно!$E38,РПЗ!$L:$L)</f>
        <v>617015810.75</v>
      </c>
      <c r="E61" s="115">
        <f t="shared" si="40"/>
        <v>0.68013819363590788</v>
      </c>
      <c r="G61" s="295">
        <f>COUNTIFS(РПЗ!$AB:$AB,Справочно!$E38,РПЗ!$O:$O,ПП!$G$14)</f>
        <v>5</v>
      </c>
      <c r="H61" s="411">
        <f>SUMIFS(РПЗ!$L:$L,РПЗ!$AB:$AB,Справочно!$E38,РПЗ!$O:$O,ПП!$G$14)</f>
        <v>179235400</v>
      </c>
      <c r="I61" s="297">
        <f>COUNTIFS(РПЗ!$AB:$AB,Справочно!$E38,РПЗ!$O:$O,ПП!$I$14)</f>
        <v>0</v>
      </c>
      <c r="J61" s="411">
        <f>SUMIFS(РПЗ!$L:$L,РПЗ!$AB:$AB,Справочно!$E38,РПЗ!$O:$O,ПП!$I$14)</f>
        <v>0</v>
      </c>
      <c r="K61" s="297">
        <f>COUNTIFS(РПЗ!$AB:$AB,Справочно!$E38,РПЗ!$O:$O,ПП!$K$14)</f>
        <v>2</v>
      </c>
      <c r="L61" s="476">
        <f>SUMIFS(РПЗ!$L:$L,РПЗ!$AB:$AB,Справочно!$E38,РПЗ!$O:$O,ПП!$K$14)</f>
        <v>9831149.4800000004</v>
      </c>
      <c r="M61" s="419">
        <f t="shared" si="41"/>
        <v>7</v>
      </c>
      <c r="N61" s="358">
        <f t="shared" si="42"/>
        <v>189066549.47999999</v>
      </c>
      <c r="O61" s="427">
        <f>COUNTIFS(РПЗ!$AB:$AB,Справочно!$E38,РПЗ!$O:$O,ПП!$O$14)</f>
        <v>15</v>
      </c>
      <c r="P61" s="428">
        <f>SUMIFS(РПЗ!$L:$L,РПЗ!$AB:$AB,Справочно!$E38,РПЗ!$O:$O,ПП!$O$14)</f>
        <v>423979197.27000004</v>
      </c>
      <c r="Q61" s="394">
        <f>COUNTIFS(РПЗ!$AB:$AB,Справочно!$E38,РПЗ!$O:$O,ПП!$Q$14)</f>
        <v>0</v>
      </c>
      <c r="R61" s="428">
        <f>SUMIFS(РПЗ!$L:$L,РПЗ!$AB:$AB,Справочно!$E38,РПЗ!$O:$O,ПП!$Q$14)</f>
        <v>0</v>
      </c>
      <c r="S61" s="394">
        <f>COUNTIFS(РПЗ!$AB:$AB,Справочно!$E38,РПЗ!$O:$O,ПП!$S$14)</f>
        <v>0</v>
      </c>
      <c r="T61" s="479">
        <f>SUMIFS(РПЗ!$L:$L,РПЗ!$AB:$AB,Справочно!$E38,РПЗ!$O:$O,ПП!$S$14)</f>
        <v>0</v>
      </c>
      <c r="U61" s="431">
        <f t="shared" si="43"/>
        <v>15</v>
      </c>
      <c r="V61" s="403">
        <f t="shared" si="49"/>
        <v>423979197.27000004</v>
      </c>
      <c r="W61" s="442">
        <f>COUNTIFS(РПЗ!$AB:$AB,Справочно!$E38,РПЗ!$O:$O,ПП!$W$14)</f>
        <v>0</v>
      </c>
      <c r="X61" s="443">
        <f>SUMIFS(РПЗ!$L:$L,РПЗ!$AB:$AB,Справочно!$E38,РПЗ!$O:$O,ПП!$W$14)</f>
        <v>0</v>
      </c>
      <c r="Y61" s="290">
        <f>COUNTIFS(РПЗ!$AB:$AB,Справочно!$E38,РПЗ!$O:$O,ПП!$Y$14)</f>
        <v>0</v>
      </c>
      <c r="Z61" s="443">
        <f>SUMIFS(РПЗ!$L:$L,РПЗ!$AB:$AB,Справочно!$E38,РПЗ!$O:$O,ПП!$Y$14)</f>
        <v>0</v>
      </c>
      <c r="AA61" s="290">
        <f>COUNTIFS(РПЗ!$AB:$AB,Справочно!$E38,РПЗ!$O:$O,ПП!$AA$14)</f>
        <v>0</v>
      </c>
      <c r="AB61" s="444">
        <f>SUMIFS(РПЗ!$L:$L,РПЗ!$AB:$AB,Справочно!$E38,РПЗ!$O:$O,ПП!$AA$14)</f>
        <v>0</v>
      </c>
      <c r="AC61" s="437">
        <f t="shared" si="45"/>
        <v>0</v>
      </c>
      <c r="AD61" s="438">
        <f t="shared" si="46"/>
        <v>0</v>
      </c>
      <c r="AE61" s="457">
        <f>COUNTIFS(РПЗ!$AB:$AB,Справочно!$E38,РПЗ!$O:$O,ПП!$AE$14)</f>
        <v>0</v>
      </c>
      <c r="AF61" s="458">
        <f>SUMIFS(РПЗ!$L:$L,РПЗ!$AB:$AB,Справочно!$E38,РПЗ!$O:$O,ПП!$AE$14)</f>
        <v>0</v>
      </c>
      <c r="AG61" s="366">
        <f>COUNTIFS(РПЗ!$AB:$AB,Справочно!$E38,РПЗ!$O:$O,ПП!$AG$14)</f>
        <v>0</v>
      </c>
      <c r="AH61" s="458">
        <f>SUMIFS(РПЗ!$L:$L,РПЗ!$AB:$AB,Справочно!$E38,РПЗ!$O:$O,ПП!$AG$14)</f>
        <v>0</v>
      </c>
      <c r="AI61" s="366">
        <f>COUNTIFS(РПЗ!$AB:$AB,Справочно!$E38,РПЗ!$O:$O,ПП!$AI$14)</f>
        <v>0</v>
      </c>
      <c r="AJ61" s="459">
        <f>SUMIFS(РПЗ!$L:$L,РПЗ!$AB:$AB,Справочно!$E38,РПЗ!$O:$O,ПП!$AI$14)</f>
        <v>0</v>
      </c>
      <c r="AK61" s="449">
        <f t="shared" si="47"/>
        <v>0</v>
      </c>
      <c r="AL61" s="450">
        <f t="shared" si="48"/>
        <v>0</v>
      </c>
    </row>
    <row r="62" spans="1:38" ht="13.5" thickBot="1" x14ac:dyDescent="0.25">
      <c r="A62" s="127" t="str">
        <f>Справочно!E39</f>
        <v>ОАО "Оборонпром"</v>
      </c>
      <c r="B62" s="94">
        <f>COUNTIF(РПЗ!$AB:$AB,Справочно!$E39)</f>
        <v>0</v>
      </c>
      <c r="C62" s="115">
        <f t="shared" si="39"/>
        <v>0</v>
      </c>
      <c r="D62" s="198">
        <f>SUMIF(РПЗ!$AB:$AB,Справочно!$E39,РПЗ!$L:$L)</f>
        <v>0</v>
      </c>
      <c r="E62" s="115">
        <f t="shared" si="40"/>
        <v>0</v>
      </c>
      <c r="G62" s="295">
        <f>COUNTIFS(РПЗ!$AB:$AB,Справочно!$E39,РПЗ!$O:$O,ПП!$G$14)</f>
        <v>0</v>
      </c>
      <c r="H62" s="411">
        <f>SUMIFS(РПЗ!$L:$L,РПЗ!$AB:$AB,Справочно!$E39,РПЗ!$O:$O,ПП!$G$14)</f>
        <v>0</v>
      </c>
      <c r="I62" s="297">
        <f>COUNTIFS(РПЗ!$AB:$AB,Справочно!$E39,РПЗ!$O:$O,ПП!$I$14)</f>
        <v>0</v>
      </c>
      <c r="J62" s="411">
        <f>SUMIFS(РПЗ!$L:$L,РПЗ!$AB:$AB,Справочно!$E39,РПЗ!$O:$O,ПП!$I$14)</f>
        <v>0</v>
      </c>
      <c r="K62" s="297">
        <f>COUNTIFS(РПЗ!$AB:$AB,Справочно!$E39,РПЗ!$O:$O,ПП!$K$14)</f>
        <v>0</v>
      </c>
      <c r="L62" s="476">
        <f>SUMIFS(РПЗ!$L:$L,РПЗ!$AB:$AB,Справочно!$E39,РПЗ!$O:$O,ПП!$K$14)</f>
        <v>0</v>
      </c>
      <c r="M62" s="419">
        <f t="shared" si="41"/>
        <v>0</v>
      </c>
      <c r="N62" s="358">
        <f t="shared" si="42"/>
        <v>0</v>
      </c>
      <c r="O62" s="427">
        <f>COUNTIFS(РПЗ!$AB:$AB,Справочно!$E39,РПЗ!$O:$O,ПП!$O$14)</f>
        <v>0</v>
      </c>
      <c r="P62" s="428">
        <f>SUMIFS(РПЗ!$L:$L,РПЗ!$AB:$AB,Справочно!$E39,РПЗ!$O:$O,ПП!$O$14)</f>
        <v>0</v>
      </c>
      <c r="Q62" s="394">
        <f>COUNTIFS(РПЗ!$AB:$AB,Справочно!$E39,РПЗ!$O:$O,ПП!$Q$14)</f>
        <v>0</v>
      </c>
      <c r="R62" s="428">
        <f>SUMIFS(РПЗ!$L:$L,РПЗ!$AB:$AB,Справочно!$E39,РПЗ!$O:$O,ПП!$Q$14)</f>
        <v>0</v>
      </c>
      <c r="S62" s="394">
        <f>COUNTIFS(РПЗ!$AB:$AB,Справочно!$E39,РПЗ!$O:$O,ПП!$S$14)</f>
        <v>0</v>
      </c>
      <c r="T62" s="479">
        <f>SUMIFS(РПЗ!$L:$L,РПЗ!$AB:$AB,Справочно!$E39,РПЗ!$O:$O,ПП!$S$14)</f>
        <v>0</v>
      </c>
      <c r="U62" s="431">
        <f t="shared" si="43"/>
        <v>0</v>
      </c>
      <c r="V62" s="403">
        <f t="shared" si="49"/>
        <v>0</v>
      </c>
      <c r="W62" s="442">
        <f>COUNTIFS(РПЗ!$AB:$AB,Справочно!$E39,РПЗ!$O:$O,ПП!$W$14)</f>
        <v>0</v>
      </c>
      <c r="X62" s="443">
        <f>SUMIFS(РПЗ!$L:$L,РПЗ!$AB:$AB,Справочно!$E39,РПЗ!$O:$O,ПП!$W$14)</f>
        <v>0</v>
      </c>
      <c r="Y62" s="290">
        <f>COUNTIFS(РПЗ!$AB:$AB,Справочно!$E39,РПЗ!$O:$O,ПП!$Y$14)</f>
        <v>0</v>
      </c>
      <c r="Z62" s="443">
        <f>SUMIFS(РПЗ!$L:$L,РПЗ!$AB:$AB,Справочно!$E39,РПЗ!$O:$O,ПП!$Y$14)</f>
        <v>0</v>
      </c>
      <c r="AA62" s="290">
        <f>COUNTIFS(РПЗ!$AB:$AB,Справочно!$E39,РПЗ!$O:$O,ПП!$AA$14)</f>
        <v>0</v>
      </c>
      <c r="AB62" s="444">
        <f>SUMIFS(РПЗ!$L:$L,РПЗ!$AB:$AB,Справочно!$E39,РПЗ!$O:$O,ПП!$AA$14)</f>
        <v>0</v>
      </c>
      <c r="AC62" s="437">
        <f t="shared" si="45"/>
        <v>0</v>
      </c>
      <c r="AD62" s="438">
        <f t="shared" si="46"/>
        <v>0</v>
      </c>
      <c r="AE62" s="457">
        <f>COUNTIFS(РПЗ!$AB:$AB,Справочно!$E39,РПЗ!$O:$O,ПП!$AE$14)</f>
        <v>0</v>
      </c>
      <c r="AF62" s="458">
        <f>SUMIFS(РПЗ!$L:$L,РПЗ!$AB:$AB,Справочно!$E39,РПЗ!$O:$O,ПП!$AE$14)</f>
        <v>0</v>
      </c>
      <c r="AG62" s="366">
        <f>COUNTIFS(РПЗ!$AB:$AB,Справочно!$E39,РПЗ!$O:$O,ПП!$AG$14)</f>
        <v>0</v>
      </c>
      <c r="AH62" s="458">
        <f>SUMIFS(РПЗ!$L:$L,РПЗ!$AB:$AB,Справочно!$E39,РПЗ!$O:$O,ПП!$AG$14)</f>
        <v>0</v>
      </c>
      <c r="AI62" s="366">
        <f>COUNTIFS(РПЗ!$AB:$AB,Справочно!$E39,РПЗ!$O:$O,ПП!$AI$14)</f>
        <v>0</v>
      </c>
      <c r="AJ62" s="459">
        <f>SUMIFS(РПЗ!$L:$L,РПЗ!$AB:$AB,Справочно!$E39,РПЗ!$O:$O,ПП!$AI$14)</f>
        <v>0</v>
      </c>
      <c r="AK62" s="449">
        <f t="shared" si="47"/>
        <v>0</v>
      </c>
      <c r="AL62" s="450">
        <f t="shared" si="48"/>
        <v>0</v>
      </c>
    </row>
    <row r="63" spans="1:38" ht="13.5" thickBot="1" x14ac:dyDescent="0.25">
      <c r="A63" s="127" t="str">
        <f>Справочно!E40</f>
        <v>ОАО "Росэлектроника"</v>
      </c>
      <c r="B63" s="94">
        <f>COUNTIF(РПЗ!$AB:$AB,Справочно!$E40)</f>
        <v>0</v>
      </c>
      <c r="C63" s="115">
        <f t="shared" si="39"/>
        <v>0</v>
      </c>
      <c r="D63" s="198">
        <f>SUMIF(РПЗ!$AB:$AB,Справочно!$E40,РПЗ!$L:$L)</f>
        <v>0</v>
      </c>
      <c r="E63" s="115">
        <f t="shared" si="40"/>
        <v>0</v>
      </c>
      <c r="G63" s="295">
        <f>COUNTIFS(РПЗ!$AB:$AB,Справочно!$E40,РПЗ!$O:$O,ПП!$G$14)</f>
        <v>0</v>
      </c>
      <c r="H63" s="411">
        <f>SUMIFS(РПЗ!$L:$L,РПЗ!$AB:$AB,Справочно!$E40,РПЗ!$O:$O,ПП!$G$14)</f>
        <v>0</v>
      </c>
      <c r="I63" s="297">
        <f>COUNTIFS(РПЗ!$AB:$AB,Справочно!$E40,РПЗ!$O:$O,ПП!$I$14)</f>
        <v>0</v>
      </c>
      <c r="J63" s="411">
        <f>SUMIFS(РПЗ!$L:$L,РПЗ!$AB:$AB,Справочно!$E40,РПЗ!$O:$O,ПП!$I$14)</f>
        <v>0</v>
      </c>
      <c r="K63" s="297">
        <f>COUNTIFS(РПЗ!$AB:$AB,Справочно!$E40,РПЗ!$O:$O,ПП!$K$14)</f>
        <v>0</v>
      </c>
      <c r="L63" s="476">
        <f>SUMIFS(РПЗ!$L:$L,РПЗ!$AB:$AB,Справочно!$E40,РПЗ!$O:$O,ПП!$K$14)</f>
        <v>0</v>
      </c>
      <c r="M63" s="419">
        <f t="shared" si="41"/>
        <v>0</v>
      </c>
      <c r="N63" s="358">
        <f t="shared" si="42"/>
        <v>0</v>
      </c>
      <c r="O63" s="427">
        <f>COUNTIFS(РПЗ!$AB:$AB,Справочно!$E40,РПЗ!$O:$O,ПП!$O$14)</f>
        <v>0</v>
      </c>
      <c r="P63" s="428">
        <f>SUMIFS(РПЗ!$L:$L,РПЗ!$AB:$AB,Справочно!$E40,РПЗ!$O:$O,ПП!$O$14)</f>
        <v>0</v>
      </c>
      <c r="Q63" s="394">
        <f>COUNTIFS(РПЗ!$AB:$AB,Справочно!$E40,РПЗ!$O:$O,ПП!$Q$14)</f>
        <v>0</v>
      </c>
      <c r="R63" s="428">
        <f>SUMIFS(РПЗ!$L:$L,РПЗ!$AB:$AB,Справочно!$E40,РПЗ!$O:$O,ПП!$Q$14)</f>
        <v>0</v>
      </c>
      <c r="S63" s="394">
        <f>COUNTIFS(РПЗ!$AB:$AB,Справочно!$E40,РПЗ!$O:$O,ПП!$S$14)</f>
        <v>0</v>
      </c>
      <c r="T63" s="479">
        <f>SUMIFS(РПЗ!$L:$L,РПЗ!$AB:$AB,Справочно!$E40,РПЗ!$O:$O,ПП!$S$14)</f>
        <v>0</v>
      </c>
      <c r="U63" s="431">
        <f t="shared" si="43"/>
        <v>0</v>
      </c>
      <c r="V63" s="403">
        <f t="shared" si="49"/>
        <v>0</v>
      </c>
      <c r="W63" s="442">
        <f>COUNTIFS(РПЗ!$AB:$AB,Справочно!$E40,РПЗ!$O:$O,ПП!$W$14)</f>
        <v>0</v>
      </c>
      <c r="X63" s="443">
        <f>SUMIFS(РПЗ!$L:$L,РПЗ!$AB:$AB,Справочно!$E40,РПЗ!$O:$O,ПП!$W$14)</f>
        <v>0</v>
      </c>
      <c r="Y63" s="290">
        <f>COUNTIFS(РПЗ!$AB:$AB,Справочно!$E40,РПЗ!$O:$O,ПП!$Y$14)</f>
        <v>0</v>
      </c>
      <c r="Z63" s="443">
        <f>SUMIFS(РПЗ!$L:$L,РПЗ!$AB:$AB,Справочно!$E40,РПЗ!$O:$O,ПП!$Y$14)</f>
        <v>0</v>
      </c>
      <c r="AA63" s="290">
        <f>COUNTIFS(РПЗ!$AB:$AB,Справочно!$E40,РПЗ!$O:$O,ПП!$AA$14)</f>
        <v>0</v>
      </c>
      <c r="AB63" s="444">
        <f>SUMIFS(РПЗ!$L:$L,РПЗ!$AB:$AB,Справочно!$E40,РПЗ!$O:$O,ПП!$AA$14)</f>
        <v>0</v>
      </c>
      <c r="AC63" s="437">
        <f t="shared" si="45"/>
        <v>0</v>
      </c>
      <c r="AD63" s="438">
        <f t="shared" si="46"/>
        <v>0</v>
      </c>
      <c r="AE63" s="457">
        <f>COUNTIFS(РПЗ!$AB:$AB,Справочно!$E40,РПЗ!$O:$O,ПП!$AE$14)</f>
        <v>0</v>
      </c>
      <c r="AF63" s="458">
        <f>SUMIFS(РПЗ!$L:$L,РПЗ!$AB:$AB,Справочно!$E40,РПЗ!$O:$O,ПП!$AE$14)</f>
        <v>0</v>
      </c>
      <c r="AG63" s="366">
        <f>COUNTIFS(РПЗ!$AB:$AB,Справочно!$E40,РПЗ!$O:$O,ПП!$AG$14)</f>
        <v>0</v>
      </c>
      <c r="AH63" s="458">
        <f>SUMIFS(РПЗ!$L:$L,РПЗ!$AB:$AB,Справочно!$E40,РПЗ!$O:$O,ПП!$AG$14)</f>
        <v>0</v>
      </c>
      <c r="AI63" s="366">
        <f>COUNTIFS(РПЗ!$AB:$AB,Справочно!$E40,РПЗ!$O:$O,ПП!$AI$14)</f>
        <v>0</v>
      </c>
      <c r="AJ63" s="459">
        <f>SUMIFS(РПЗ!$L:$L,РПЗ!$AB:$AB,Справочно!$E40,РПЗ!$O:$O,ПП!$AI$14)</f>
        <v>0</v>
      </c>
      <c r="AK63" s="449">
        <f t="shared" si="47"/>
        <v>0</v>
      </c>
      <c r="AL63" s="450">
        <f t="shared" si="48"/>
        <v>0</v>
      </c>
    </row>
    <row r="64" spans="1:38" ht="13.5" thickBot="1" x14ac:dyDescent="0.25">
      <c r="A64" s="127" t="str">
        <f>Справочно!E41</f>
        <v>ОАО "РТ-Авто"</v>
      </c>
      <c r="B64" s="94">
        <f>COUNTIF(РПЗ!$AB:$AB,Справочно!$E41)</f>
        <v>0</v>
      </c>
      <c r="C64" s="115">
        <f t="shared" si="39"/>
        <v>0</v>
      </c>
      <c r="D64" s="198">
        <f>SUMIF(РПЗ!$AB:$AB,Справочно!$E41,РПЗ!$L:$L)</f>
        <v>0</v>
      </c>
      <c r="E64" s="115">
        <f t="shared" si="40"/>
        <v>0</v>
      </c>
      <c r="G64" s="295">
        <f>COUNTIFS(РПЗ!$AB:$AB,Справочно!$E41,РПЗ!$O:$O,ПП!$G$14)</f>
        <v>0</v>
      </c>
      <c r="H64" s="411">
        <f>SUMIFS(РПЗ!$L:$L,РПЗ!$AB:$AB,Справочно!$E41,РПЗ!$O:$O,ПП!$G$14)</f>
        <v>0</v>
      </c>
      <c r="I64" s="297">
        <f>COUNTIFS(РПЗ!$AB:$AB,Справочно!$E41,РПЗ!$O:$O,ПП!$I$14)</f>
        <v>0</v>
      </c>
      <c r="J64" s="411">
        <f>SUMIFS(РПЗ!$L:$L,РПЗ!$AB:$AB,Справочно!$E41,РПЗ!$O:$O,ПП!$I$14)</f>
        <v>0</v>
      </c>
      <c r="K64" s="297">
        <f>COUNTIFS(РПЗ!$AB:$AB,Справочно!$E41,РПЗ!$O:$O,ПП!$K$14)</f>
        <v>0</v>
      </c>
      <c r="L64" s="476">
        <f>SUMIFS(РПЗ!$L:$L,РПЗ!$AB:$AB,Справочно!$E41,РПЗ!$O:$O,ПП!$K$14)</f>
        <v>0</v>
      </c>
      <c r="M64" s="419">
        <f t="shared" si="41"/>
        <v>0</v>
      </c>
      <c r="N64" s="358">
        <f t="shared" si="42"/>
        <v>0</v>
      </c>
      <c r="O64" s="427">
        <f>COUNTIFS(РПЗ!$AB:$AB,Справочно!$E41,РПЗ!$O:$O,ПП!$O$14)</f>
        <v>0</v>
      </c>
      <c r="P64" s="428">
        <f>SUMIFS(РПЗ!$L:$L,РПЗ!$AB:$AB,Справочно!$E41,РПЗ!$O:$O,ПП!$O$14)</f>
        <v>0</v>
      </c>
      <c r="Q64" s="394">
        <f>COUNTIFS(РПЗ!$AB:$AB,Справочно!$E41,РПЗ!$O:$O,ПП!$Q$14)</f>
        <v>0</v>
      </c>
      <c r="R64" s="428">
        <f>SUMIFS(РПЗ!$L:$L,РПЗ!$AB:$AB,Справочно!$E41,РПЗ!$O:$O,ПП!$Q$14)</f>
        <v>0</v>
      </c>
      <c r="S64" s="394">
        <f>COUNTIFS(РПЗ!$AB:$AB,Справочно!$E41,РПЗ!$O:$O,ПП!$S$14)</f>
        <v>0</v>
      </c>
      <c r="T64" s="479">
        <f>SUMIFS(РПЗ!$L:$L,РПЗ!$AB:$AB,Справочно!$E41,РПЗ!$O:$O,ПП!$S$14)</f>
        <v>0</v>
      </c>
      <c r="U64" s="431">
        <f t="shared" si="43"/>
        <v>0</v>
      </c>
      <c r="V64" s="403">
        <f t="shared" si="49"/>
        <v>0</v>
      </c>
      <c r="W64" s="442">
        <f>COUNTIFS(РПЗ!$AB:$AB,Справочно!$E41,РПЗ!$O:$O,ПП!$W$14)</f>
        <v>0</v>
      </c>
      <c r="X64" s="443">
        <f>SUMIFS(РПЗ!$L:$L,РПЗ!$AB:$AB,Справочно!$E41,РПЗ!$O:$O,ПП!$W$14)</f>
        <v>0</v>
      </c>
      <c r="Y64" s="290">
        <f>COUNTIFS(РПЗ!$AB:$AB,Справочно!$E41,РПЗ!$O:$O,ПП!$Y$14)</f>
        <v>0</v>
      </c>
      <c r="Z64" s="443">
        <f>SUMIFS(РПЗ!$L:$L,РПЗ!$AB:$AB,Справочно!$E41,РПЗ!$O:$O,ПП!$Y$14)</f>
        <v>0</v>
      </c>
      <c r="AA64" s="290">
        <f>COUNTIFS(РПЗ!$AB:$AB,Справочно!$E41,РПЗ!$O:$O,ПП!$AA$14)</f>
        <v>0</v>
      </c>
      <c r="AB64" s="444">
        <f>SUMIFS(РПЗ!$L:$L,РПЗ!$AB:$AB,Справочно!$E41,РПЗ!$O:$O,ПП!$AA$14)</f>
        <v>0</v>
      </c>
      <c r="AC64" s="437">
        <f t="shared" si="45"/>
        <v>0</v>
      </c>
      <c r="AD64" s="438">
        <f t="shared" si="46"/>
        <v>0</v>
      </c>
      <c r="AE64" s="457">
        <f>COUNTIFS(РПЗ!$AB:$AB,Справочно!$E41,РПЗ!$O:$O,ПП!$AE$14)</f>
        <v>0</v>
      </c>
      <c r="AF64" s="458">
        <f>SUMIFS(РПЗ!$L:$L,РПЗ!$AB:$AB,Справочно!$E41,РПЗ!$O:$O,ПП!$AE$14)</f>
        <v>0</v>
      </c>
      <c r="AG64" s="366">
        <f>COUNTIFS(РПЗ!$AB:$AB,Справочно!$E41,РПЗ!$O:$O,ПП!$AG$14)</f>
        <v>0</v>
      </c>
      <c r="AH64" s="458">
        <f>SUMIFS(РПЗ!$L:$L,РПЗ!$AB:$AB,Справочно!$E41,РПЗ!$O:$O,ПП!$AG$14)</f>
        <v>0</v>
      </c>
      <c r="AI64" s="366">
        <f>COUNTIFS(РПЗ!$AB:$AB,Справочно!$E41,РПЗ!$O:$O,ПП!$AI$14)</f>
        <v>0</v>
      </c>
      <c r="AJ64" s="459">
        <f>SUMIFS(РПЗ!$L:$L,РПЗ!$AB:$AB,Справочно!$E41,РПЗ!$O:$O,ПП!$AI$14)</f>
        <v>0</v>
      </c>
      <c r="AK64" s="449">
        <f t="shared" si="47"/>
        <v>0</v>
      </c>
      <c r="AL64" s="450">
        <f t="shared" si="48"/>
        <v>0</v>
      </c>
    </row>
    <row r="65" spans="1:38" ht="13.5" thickBot="1" x14ac:dyDescent="0.25">
      <c r="A65" s="127" t="str">
        <f>Справочно!E42</f>
        <v>ОАО "РТ-Биотехпром"</v>
      </c>
      <c r="B65" s="94">
        <f>COUNTIF(РПЗ!$AB:$AB,Справочно!$E42)</f>
        <v>0</v>
      </c>
      <c r="C65" s="115">
        <f t="shared" si="39"/>
        <v>0</v>
      </c>
      <c r="D65" s="198">
        <f>SUMIF(РПЗ!$AB:$AB,Справочно!$E42,РПЗ!$L:$L)</f>
        <v>0</v>
      </c>
      <c r="E65" s="115">
        <f t="shared" si="40"/>
        <v>0</v>
      </c>
      <c r="G65" s="295">
        <f>COUNTIFS(РПЗ!$AB:$AB,Справочно!$E42,РПЗ!$O:$O,ПП!$G$14)</f>
        <v>0</v>
      </c>
      <c r="H65" s="411">
        <f>SUMIFS(РПЗ!$L:$L,РПЗ!$AB:$AB,Справочно!$E42,РПЗ!$O:$O,ПП!$G$14)</f>
        <v>0</v>
      </c>
      <c r="I65" s="297">
        <f>COUNTIFS(РПЗ!$AB:$AB,Справочно!$E42,РПЗ!$O:$O,ПП!$I$14)</f>
        <v>0</v>
      </c>
      <c r="J65" s="411">
        <f>SUMIFS(РПЗ!$L:$L,РПЗ!$AB:$AB,Справочно!$E42,РПЗ!$O:$O,ПП!$I$14)</f>
        <v>0</v>
      </c>
      <c r="K65" s="297">
        <f>COUNTIFS(РПЗ!$AB:$AB,Справочно!$E42,РПЗ!$O:$O,ПП!$K$14)</f>
        <v>0</v>
      </c>
      <c r="L65" s="476">
        <f>SUMIFS(РПЗ!$L:$L,РПЗ!$AB:$AB,Справочно!$E42,РПЗ!$O:$O,ПП!$K$14)</f>
        <v>0</v>
      </c>
      <c r="M65" s="419">
        <f t="shared" si="41"/>
        <v>0</v>
      </c>
      <c r="N65" s="358">
        <f t="shared" si="42"/>
        <v>0</v>
      </c>
      <c r="O65" s="427">
        <f>COUNTIFS(РПЗ!$AB:$AB,Справочно!$E42,РПЗ!$O:$O,ПП!$O$14)</f>
        <v>0</v>
      </c>
      <c r="P65" s="428">
        <f>SUMIFS(РПЗ!$L:$L,РПЗ!$AB:$AB,Справочно!$E42,РПЗ!$O:$O,ПП!$O$14)</f>
        <v>0</v>
      </c>
      <c r="Q65" s="394">
        <f>COUNTIFS(РПЗ!$AB:$AB,Справочно!$E42,РПЗ!$O:$O,ПП!$Q$14)</f>
        <v>0</v>
      </c>
      <c r="R65" s="428">
        <f>SUMIFS(РПЗ!$L:$L,РПЗ!$AB:$AB,Справочно!$E42,РПЗ!$O:$O,ПП!$Q$14)</f>
        <v>0</v>
      </c>
      <c r="S65" s="394">
        <f>COUNTIFS(РПЗ!$AB:$AB,Справочно!$E42,РПЗ!$O:$O,ПП!$S$14)</f>
        <v>0</v>
      </c>
      <c r="T65" s="479">
        <f>SUMIFS(РПЗ!$L:$L,РПЗ!$AB:$AB,Справочно!$E42,РПЗ!$O:$O,ПП!$S$14)</f>
        <v>0</v>
      </c>
      <c r="U65" s="431">
        <f t="shared" si="43"/>
        <v>0</v>
      </c>
      <c r="V65" s="403">
        <f t="shared" si="49"/>
        <v>0</v>
      </c>
      <c r="W65" s="442">
        <f>COUNTIFS(РПЗ!$AB:$AB,Справочно!$E42,РПЗ!$O:$O,ПП!$W$14)</f>
        <v>0</v>
      </c>
      <c r="X65" s="443">
        <f>SUMIFS(РПЗ!$L:$L,РПЗ!$AB:$AB,Справочно!$E42,РПЗ!$O:$O,ПП!$W$14)</f>
        <v>0</v>
      </c>
      <c r="Y65" s="290">
        <f>COUNTIFS(РПЗ!$AB:$AB,Справочно!$E42,РПЗ!$O:$O,ПП!$Y$14)</f>
        <v>0</v>
      </c>
      <c r="Z65" s="443">
        <f>SUMIFS(РПЗ!$L:$L,РПЗ!$AB:$AB,Справочно!$E42,РПЗ!$O:$O,ПП!$Y$14)</f>
        <v>0</v>
      </c>
      <c r="AA65" s="290">
        <f>COUNTIFS(РПЗ!$AB:$AB,Справочно!$E42,РПЗ!$O:$O,ПП!$AA$14)</f>
        <v>0</v>
      </c>
      <c r="AB65" s="444">
        <f>SUMIFS(РПЗ!$L:$L,РПЗ!$AB:$AB,Справочно!$E42,РПЗ!$O:$O,ПП!$AA$14)</f>
        <v>0</v>
      </c>
      <c r="AC65" s="437">
        <f t="shared" si="45"/>
        <v>0</v>
      </c>
      <c r="AD65" s="438">
        <f t="shared" si="46"/>
        <v>0</v>
      </c>
      <c r="AE65" s="457">
        <f>COUNTIFS(РПЗ!$AB:$AB,Справочно!$E42,РПЗ!$O:$O,ПП!$AE$14)</f>
        <v>0</v>
      </c>
      <c r="AF65" s="458">
        <f>SUMIFS(РПЗ!$L:$L,РПЗ!$AB:$AB,Справочно!$E42,РПЗ!$O:$O,ПП!$AE$14)</f>
        <v>0</v>
      </c>
      <c r="AG65" s="366">
        <f>COUNTIFS(РПЗ!$AB:$AB,Справочно!$E42,РПЗ!$O:$O,ПП!$AG$14)</f>
        <v>0</v>
      </c>
      <c r="AH65" s="458">
        <f>SUMIFS(РПЗ!$L:$L,РПЗ!$AB:$AB,Справочно!$E42,РПЗ!$O:$O,ПП!$AG$14)</f>
        <v>0</v>
      </c>
      <c r="AI65" s="366">
        <f>COUNTIFS(РПЗ!$AB:$AB,Справочно!$E42,РПЗ!$O:$O,ПП!$AI$14)</f>
        <v>0</v>
      </c>
      <c r="AJ65" s="459">
        <f>SUMIFS(РПЗ!$L:$L,РПЗ!$AB:$AB,Справочно!$E42,РПЗ!$O:$O,ПП!$AI$14)</f>
        <v>0</v>
      </c>
      <c r="AK65" s="449">
        <f t="shared" si="47"/>
        <v>0</v>
      </c>
      <c r="AL65" s="450">
        <f t="shared" si="48"/>
        <v>0</v>
      </c>
    </row>
    <row r="66" spans="1:38" ht="13.5" thickBot="1" x14ac:dyDescent="0.25">
      <c r="A66" s="127" t="str">
        <f>Справочно!E43</f>
        <v>ОАО "РТ-Химкомпозит"</v>
      </c>
      <c r="B66" s="94">
        <f>COUNTIF(РПЗ!$AB:$AB,Справочно!$E43)</f>
        <v>0</v>
      </c>
      <c r="C66" s="115">
        <f t="shared" si="39"/>
        <v>0</v>
      </c>
      <c r="D66" s="198">
        <f>SUMIF(РПЗ!$AB:$AB,Справочно!$E43,РПЗ!$L:$L)</f>
        <v>0</v>
      </c>
      <c r="E66" s="115">
        <f t="shared" si="40"/>
        <v>0</v>
      </c>
      <c r="G66" s="295">
        <f>COUNTIFS(РПЗ!$AB:$AB,Справочно!$E43,РПЗ!$O:$O,ПП!$G$14)</f>
        <v>0</v>
      </c>
      <c r="H66" s="411">
        <f>SUMIFS(РПЗ!$L:$L,РПЗ!$AB:$AB,Справочно!$E43,РПЗ!$O:$O,ПП!$G$14)</f>
        <v>0</v>
      </c>
      <c r="I66" s="297">
        <f>COUNTIFS(РПЗ!$AB:$AB,Справочно!$E43,РПЗ!$O:$O,ПП!$I$14)</f>
        <v>0</v>
      </c>
      <c r="J66" s="411">
        <f>SUMIFS(РПЗ!$L:$L,РПЗ!$AB:$AB,Справочно!$E43,РПЗ!$O:$O,ПП!$I$14)</f>
        <v>0</v>
      </c>
      <c r="K66" s="297">
        <f>COUNTIFS(РПЗ!$AB:$AB,Справочно!$E43,РПЗ!$O:$O,ПП!$K$14)</f>
        <v>0</v>
      </c>
      <c r="L66" s="476">
        <f>SUMIFS(РПЗ!$L:$L,РПЗ!$AB:$AB,Справочно!$E43,РПЗ!$O:$O,ПП!$K$14)</f>
        <v>0</v>
      </c>
      <c r="M66" s="419">
        <f t="shared" si="41"/>
        <v>0</v>
      </c>
      <c r="N66" s="358">
        <f t="shared" si="42"/>
        <v>0</v>
      </c>
      <c r="O66" s="427">
        <f>COUNTIFS(РПЗ!$AB:$AB,Справочно!$E43,РПЗ!$O:$O,ПП!$O$14)</f>
        <v>0</v>
      </c>
      <c r="P66" s="428">
        <f>SUMIFS(РПЗ!$L:$L,РПЗ!$AB:$AB,Справочно!$E43,РПЗ!$O:$O,ПП!$O$14)</f>
        <v>0</v>
      </c>
      <c r="Q66" s="394">
        <f>COUNTIFS(РПЗ!$AB:$AB,Справочно!$E43,РПЗ!$O:$O,ПП!$Q$14)</f>
        <v>0</v>
      </c>
      <c r="R66" s="428">
        <f>SUMIFS(РПЗ!$L:$L,РПЗ!$AB:$AB,Справочно!$E43,РПЗ!$O:$O,ПП!$Q$14)</f>
        <v>0</v>
      </c>
      <c r="S66" s="394">
        <f>COUNTIFS(РПЗ!$AB:$AB,Справочно!$E43,РПЗ!$O:$O,ПП!$S$14)</f>
        <v>0</v>
      </c>
      <c r="T66" s="479">
        <f>SUMIFS(РПЗ!$L:$L,РПЗ!$AB:$AB,Справочно!$E43,РПЗ!$O:$O,ПП!$S$14)</f>
        <v>0</v>
      </c>
      <c r="U66" s="431">
        <f t="shared" si="43"/>
        <v>0</v>
      </c>
      <c r="V66" s="403">
        <f t="shared" si="49"/>
        <v>0</v>
      </c>
      <c r="W66" s="442">
        <f>COUNTIFS(РПЗ!$AB:$AB,Справочно!$E43,РПЗ!$O:$O,ПП!$W$14)</f>
        <v>0</v>
      </c>
      <c r="X66" s="443">
        <f>SUMIFS(РПЗ!$L:$L,РПЗ!$AB:$AB,Справочно!$E43,РПЗ!$O:$O,ПП!$W$14)</f>
        <v>0</v>
      </c>
      <c r="Y66" s="290">
        <f>COUNTIFS(РПЗ!$AB:$AB,Справочно!$E43,РПЗ!$O:$O,ПП!$Y$14)</f>
        <v>0</v>
      </c>
      <c r="Z66" s="443">
        <f>SUMIFS(РПЗ!$L:$L,РПЗ!$AB:$AB,Справочно!$E43,РПЗ!$O:$O,ПП!$Y$14)</f>
        <v>0</v>
      </c>
      <c r="AA66" s="290">
        <f>COUNTIFS(РПЗ!$AB:$AB,Справочно!$E43,РПЗ!$O:$O,ПП!$AA$14)</f>
        <v>0</v>
      </c>
      <c r="AB66" s="444">
        <f>SUMIFS(РПЗ!$L:$L,РПЗ!$AB:$AB,Справочно!$E43,РПЗ!$O:$O,ПП!$AA$14)</f>
        <v>0</v>
      </c>
      <c r="AC66" s="437">
        <f t="shared" si="45"/>
        <v>0</v>
      </c>
      <c r="AD66" s="438">
        <f t="shared" si="46"/>
        <v>0</v>
      </c>
      <c r="AE66" s="457">
        <f>COUNTIFS(РПЗ!$AB:$AB,Справочно!$E43,РПЗ!$O:$O,ПП!$AE$14)</f>
        <v>0</v>
      </c>
      <c r="AF66" s="458">
        <f>SUMIFS(РПЗ!$L:$L,РПЗ!$AB:$AB,Справочно!$E43,РПЗ!$O:$O,ПП!$AE$14)</f>
        <v>0</v>
      </c>
      <c r="AG66" s="366">
        <f>COUNTIFS(РПЗ!$AB:$AB,Справочно!$E43,РПЗ!$O:$O,ПП!$AG$14)</f>
        <v>0</v>
      </c>
      <c r="AH66" s="458">
        <f>SUMIFS(РПЗ!$L:$L,РПЗ!$AB:$AB,Справочно!$E43,РПЗ!$O:$O,ПП!$AG$14)</f>
        <v>0</v>
      </c>
      <c r="AI66" s="366">
        <f>COUNTIFS(РПЗ!$AB:$AB,Справочно!$E43,РПЗ!$O:$O,ПП!$AI$14)</f>
        <v>0</v>
      </c>
      <c r="AJ66" s="459">
        <f>SUMIFS(РПЗ!$L:$L,РПЗ!$AB:$AB,Справочно!$E43,РПЗ!$O:$O,ПП!$AI$14)</f>
        <v>0</v>
      </c>
      <c r="AK66" s="449">
        <f t="shared" si="47"/>
        <v>0</v>
      </c>
      <c r="AL66" s="450">
        <f t="shared" si="48"/>
        <v>0</v>
      </c>
    </row>
    <row r="67" spans="1:38" ht="13.5" thickBot="1" x14ac:dyDescent="0.25">
      <c r="A67" s="127" t="str">
        <f>Справочно!E44</f>
        <v>АО "Технодинамика"</v>
      </c>
      <c r="B67" s="94">
        <f>COUNTIF(РПЗ!$AB:$AB,Справочно!$E44)</f>
        <v>0</v>
      </c>
      <c r="C67" s="115">
        <f t="shared" si="39"/>
        <v>0</v>
      </c>
      <c r="D67" s="198">
        <f>SUMIF(РПЗ!$AB:$AB,Справочно!$E44,РПЗ!$L:$L)</f>
        <v>0</v>
      </c>
      <c r="E67" s="115">
        <f t="shared" si="40"/>
        <v>0</v>
      </c>
      <c r="G67" s="295">
        <f>COUNTIFS(РПЗ!$AB:$AB,Справочно!$E44,РПЗ!$O:$O,ПП!$G$14)</f>
        <v>0</v>
      </c>
      <c r="H67" s="411">
        <f>SUMIFS(РПЗ!$L:$L,РПЗ!$AB:$AB,Справочно!$E44,РПЗ!$O:$O,ПП!$G$14)</f>
        <v>0</v>
      </c>
      <c r="I67" s="297">
        <f>COUNTIFS(РПЗ!$AB:$AB,Справочно!$E44,РПЗ!$O:$O,ПП!$I$14)</f>
        <v>0</v>
      </c>
      <c r="J67" s="411">
        <f>SUMIFS(РПЗ!$L:$L,РПЗ!$AB:$AB,Справочно!$E44,РПЗ!$O:$O,ПП!$I$14)</f>
        <v>0</v>
      </c>
      <c r="K67" s="297">
        <f>COUNTIFS(РПЗ!$AB:$AB,Справочно!$E44,РПЗ!$O:$O,ПП!$K$14)</f>
        <v>0</v>
      </c>
      <c r="L67" s="476">
        <f>SUMIFS(РПЗ!$L:$L,РПЗ!$AB:$AB,Справочно!$E44,РПЗ!$O:$O,ПП!$K$14)</f>
        <v>0</v>
      </c>
      <c r="M67" s="419">
        <f t="shared" si="41"/>
        <v>0</v>
      </c>
      <c r="N67" s="358">
        <f t="shared" si="42"/>
        <v>0</v>
      </c>
      <c r="O67" s="427">
        <f>COUNTIFS(РПЗ!$AB:$AB,Справочно!$E44,РПЗ!$O:$O,ПП!$O$14)</f>
        <v>0</v>
      </c>
      <c r="P67" s="428">
        <f>SUMIFS(РПЗ!$L:$L,РПЗ!$AB:$AB,Справочно!$E44,РПЗ!$O:$O,ПП!$O$14)</f>
        <v>0</v>
      </c>
      <c r="Q67" s="394">
        <f>COUNTIFS(РПЗ!$AB:$AB,Справочно!$E44,РПЗ!$O:$O,ПП!$Q$14)</f>
        <v>0</v>
      </c>
      <c r="R67" s="428">
        <f>SUMIFS(РПЗ!$L:$L,РПЗ!$AB:$AB,Справочно!$E44,РПЗ!$O:$O,ПП!$Q$14)</f>
        <v>0</v>
      </c>
      <c r="S67" s="394">
        <f>COUNTIFS(РПЗ!$AB:$AB,Справочно!$E44,РПЗ!$O:$O,ПП!$S$14)</f>
        <v>0</v>
      </c>
      <c r="T67" s="479">
        <f>SUMIFS(РПЗ!$L:$L,РПЗ!$AB:$AB,Справочно!$E44,РПЗ!$O:$O,ПП!$S$14)</f>
        <v>0</v>
      </c>
      <c r="U67" s="431">
        <f t="shared" si="43"/>
        <v>0</v>
      </c>
      <c r="V67" s="403">
        <f t="shared" si="49"/>
        <v>0</v>
      </c>
      <c r="W67" s="442">
        <f>COUNTIFS(РПЗ!$AB:$AB,Справочно!$E44,РПЗ!$O:$O,ПП!$W$14)</f>
        <v>0</v>
      </c>
      <c r="X67" s="443">
        <f>SUMIFS(РПЗ!$L:$L,РПЗ!$AB:$AB,Справочно!$E44,РПЗ!$O:$O,ПП!$W$14)</f>
        <v>0</v>
      </c>
      <c r="Y67" s="290">
        <f>COUNTIFS(РПЗ!$AB:$AB,Справочно!$E44,РПЗ!$O:$O,ПП!$Y$14)</f>
        <v>0</v>
      </c>
      <c r="Z67" s="443">
        <f>SUMIFS(РПЗ!$L:$L,РПЗ!$AB:$AB,Справочно!$E44,РПЗ!$O:$O,ПП!$Y$14)</f>
        <v>0</v>
      </c>
      <c r="AA67" s="290">
        <f>COUNTIFS(РПЗ!$AB:$AB,Справочно!$E44,РПЗ!$O:$O,ПП!$AA$14)</f>
        <v>0</v>
      </c>
      <c r="AB67" s="444">
        <f>SUMIFS(РПЗ!$L:$L,РПЗ!$AB:$AB,Справочно!$E44,РПЗ!$O:$O,ПП!$AA$14)</f>
        <v>0</v>
      </c>
      <c r="AC67" s="437">
        <f t="shared" si="45"/>
        <v>0</v>
      </c>
      <c r="AD67" s="438">
        <f t="shared" si="46"/>
        <v>0</v>
      </c>
      <c r="AE67" s="457">
        <f>COUNTIFS(РПЗ!$AB:$AB,Справочно!$E44,РПЗ!$O:$O,ПП!$AE$14)</f>
        <v>0</v>
      </c>
      <c r="AF67" s="458">
        <f>SUMIFS(РПЗ!$L:$L,РПЗ!$AB:$AB,Справочно!$E44,РПЗ!$O:$O,ПП!$AE$14)</f>
        <v>0</v>
      </c>
      <c r="AG67" s="366">
        <f>COUNTIFS(РПЗ!$AB:$AB,Справочно!$E44,РПЗ!$O:$O,ПП!$AG$14)</f>
        <v>0</v>
      </c>
      <c r="AH67" s="458">
        <f>SUMIFS(РПЗ!$L:$L,РПЗ!$AB:$AB,Справочно!$E44,РПЗ!$O:$O,ПП!$AG$14)</f>
        <v>0</v>
      </c>
      <c r="AI67" s="366">
        <f>COUNTIFS(РПЗ!$AB:$AB,Справочно!$E44,РПЗ!$O:$O,ПП!$AI$14)</f>
        <v>0</v>
      </c>
      <c r="AJ67" s="459">
        <f>SUMIFS(РПЗ!$L:$L,РПЗ!$AB:$AB,Справочно!$E44,РПЗ!$O:$O,ПП!$AI$14)</f>
        <v>0</v>
      </c>
      <c r="AK67" s="449">
        <f t="shared" si="47"/>
        <v>0</v>
      </c>
      <c r="AL67" s="450">
        <f t="shared" si="48"/>
        <v>0</v>
      </c>
    </row>
    <row r="68" spans="1:38" ht="13.5" thickBot="1" x14ac:dyDescent="0.25">
      <c r="A68" s="128" t="str">
        <f>Справочно!E45</f>
        <v>ОАО "Швабе"</v>
      </c>
      <c r="B68" s="94">
        <f>COUNTIF(РПЗ!$AB:$AB,Справочно!$E45)</f>
        <v>0</v>
      </c>
      <c r="C68" s="514">
        <f t="shared" si="39"/>
        <v>0</v>
      </c>
      <c r="D68" s="198">
        <f>SUMIF(РПЗ!$AB:$AB,Справочно!$E45,РПЗ!$L:$L)</f>
        <v>0</v>
      </c>
      <c r="E68" s="514">
        <f t="shared" si="40"/>
        <v>0</v>
      </c>
      <c r="G68" s="412">
        <f>COUNTIFS(РПЗ!$AB:$AB,Справочно!$E45,РПЗ!$O:$O,ПП!$G$14)</f>
        <v>0</v>
      </c>
      <c r="H68" s="413">
        <f>SUMIFS(РПЗ!$L:$L,РПЗ!$AB:$AB,Справочно!$E45,РПЗ!$O:$O,ПП!$G$14)</f>
        <v>0</v>
      </c>
      <c r="I68" s="341">
        <f>COUNTIFS(РПЗ!$AB:$AB,Справочно!$E45,РПЗ!$O:$O,ПП!$I$14)</f>
        <v>0</v>
      </c>
      <c r="J68" s="413">
        <f>SUMIFS(РПЗ!$L:$L,РПЗ!$AB:$AB,Справочно!$E45,РПЗ!$O:$O,ПП!$I$14)</f>
        <v>0</v>
      </c>
      <c r="K68" s="341">
        <f>COUNTIFS(РПЗ!$AB:$AB,Справочно!$E45,РПЗ!$O:$O,ПП!$K$14)</f>
        <v>0</v>
      </c>
      <c r="L68" s="477">
        <f>SUMIFS(РПЗ!$L:$L,РПЗ!$AB:$AB,Справочно!$E45,РПЗ!$O:$O,ПП!$K$14)</f>
        <v>0</v>
      </c>
      <c r="M68" s="419">
        <f t="shared" si="41"/>
        <v>0</v>
      </c>
      <c r="N68" s="358">
        <f t="shared" si="42"/>
        <v>0</v>
      </c>
      <c r="O68" s="429">
        <f>COUNTIFS(РПЗ!$AB:$AB,Справочно!$E45,РПЗ!$O:$O,ПП!$O$14)</f>
        <v>0</v>
      </c>
      <c r="P68" s="430">
        <f>SUMIFS(РПЗ!$L:$L,РПЗ!$AB:$AB,Справочно!$E45,РПЗ!$O:$O,ПП!$O$14)</f>
        <v>0</v>
      </c>
      <c r="Q68" s="395">
        <f>COUNTIFS(РПЗ!$AB:$AB,Справочно!$E45,РПЗ!$O:$O,ПП!$Q$14)</f>
        <v>0</v>
      </c>
      <c r="R68" s="430">
        <f>SUMIFS(РПЗ!$L:$L,РПЗ!$AB:$AB,Справочно!$E45,РПЗ!$O:$O,ПП!$Q$14)</f>
        <v>0</v>
      </c>
      <c r="S68" s="395">
        <f>COUNTIFS(РПЗ!$AB:$AB,Справочно!$E45,РПЗ!$O:$O,ПП!$S$14)</f>
        <v>0</v>
      </c>
      <c r="T68" s="480">
        <f>SUMIFS(РПЗ!$L:$L,РПЗ!$AB:$AB,Справочно!$E45,РПЗ!$O:$O,ПП!$S$14)</f>
        <v>0</v>
      </c>
      <c r="U68" s="431">
        <f t="shared" si="43"/>
        <v>0</v>
      </c>
      <c r="V68" s="403">
        <f t="shared" si="49"/>
        <v>0</v>
      </c>
      <c r="W68" s="445">
        <f>COUNTIFS(РПЗ!$AB:$AB,Справочно!$E45,РПЗ!$O:$O,ПП!$W$14)</f>
        <v>0</v>
      </c>
      <c r="X68" s="446">
        <f>SUMIFS(РПЗ!$L:$L,РПЗ!$AB:$AB,Справочно!$E45,РПЗ!$O:$O,ПП!$W$14)</f>
        <v>0</v>
      </c>
      <c r="Y68" s="388">
        <f>COUNTIFS(РПЗ!$AB:$AB,Справочно!$E45,РПЗ!$O:$O,ПП!$Y$14)</f>
        <v>0</v>
      </c>
      <c r="Z68" s="446">
        <f>SUMIFS(РПЗ!$L:$L,РПЗ!$AB:$AB,Справочно!$E45,РПЗ!$O:$O,ПП!$Y$14)</f>
        <v>0</v>
      </c>
      <c r="AA68" s="388">
        <f>COUNTIFS(РПЗ!$AB:$AB,Справочно!$E45,РПЗ!$O:$O,ПП!$AA$14)</f>
        <v>0</v>
      </c>
      <c r="AB68" s="447">
        <f>SUMIFS(РПЗ!$L:$L,РПЗ!$AB:$AB,Справочно!$E45,РПЗ!$O:$O,ПП!$AA$14)</f>
        <v>0</v>
      </c>
      <c r="AC68" s="437">
        <f t="shared" si="45"/>
        <v>0</v>
      </c>
      <c r="AD68" s="438">
        <f t="shared" si="46"/>
        <v>0</v>
      </c>
      <c r="AE68" s="454">
        <f>COUNTIFS(РПЗ!$AB:$AB,Справочно!$E45,РПЗ!$O:$O,ПП!$AE$14)</f>
        <v>0</v>
      </c>
      <c r="AF68" s="455">
        <f>SUMIFS(РПЗ!$L:$L,РПЗ!$AB:$AB,Справочно!$E45,РПЗ!$O:$O,ПП!$AE$14)</f>
        <v>0</v>
      </c>
      <c r="AG68" s="367">
        <f>COUNTIFS(РПЗ!$AB:$AB,Справочно!$E45,РПЗ!$O:$O,ПП!$AG$14)</f>
        <v>0</v>
      </c>
      <c r="AH68" s="455">
        <f>SUMIFS(РПЗ!$L:$L,РПЗ!$AB:$AB,Справочно!$E45,РПЗ!$O:$O,ПП!$AG$14)</f>
        <v>0</v>
      </c>
      <c r="AI68" s="367">
        <f>COUNTIFS(РПЗ!$AB:$AB,Справочно!$E45,РПЗ!$O:$O,ПП!$AI$14)</f>
        <v>0</v>
      </c>
      <c r="AJ68" s="456">
        <f>SUMIFS(РПЗ!$L:$L,РПЗ!$AB:$AB,Справочно!$E45,РПЗ!$O:$O,ПП!$AI$14)</f>
        <v>0</v>
      </c>
      <c r="AK68" s="449">
        <f t="shared" si="47"/>
        <v>0</v>
      </c>
      <c r="AL68" s="450">
        <f t="shared" si="48"/>
        <v>0</v>
      </c>
    </row>
    <row r="69" spans="1:38" ht="13.5" thickBot="1" x14ac:dyDescent="0.25">
      <c r="A69" s="95" t="s">
        <v>260</v>
      </c>
      <c r="B69" s="120">
        <f>SUM(B44:B56)</f>
        <v>25</v>
      </c>
      <c r="C69" s="515">
        <f t="shared" si="39"/>
        <v>9.5785440613026823E-2</v>
      </c>
      <c r="D69" s="199">
        <f>SUM(D44:D56)</f>
        <v>59872875.960000001</v>
      </c>
      <c r="E69" s="515">
        <f t="shared" si="40"/>
        <v>6.5998032779294016E-2</v>
      </c>
      <c r="G69" s="120">
        <f t="shared" ref="G69:AL69" si="50">SUM(G44:G56)</f>
        <v>1</v>
      </c>
      <c r="H69" s="434">
        <f t="shared" si="50"/>
        <v>0</v>
      </c>
      <c r="I69" s="281">
        <f t="shared" si="50"/>
        <v>2</v>
      </c>
      <c r="J69" s="434">
        <f t="shared" si="50"/>
        <v>7472855.96</v>
      </c>
      <c r="K69" s="281">
        <f t="shared" si="50"/>
        <v>1</v>
      </c>
      <c r="L69" s="435">
        <f t="shared" si="50"/>
        <v>715200</v>
      </c>
      <c r="M69" s="362">
        <f t="shared" si="50"/>
        <v>4</v>
      </c>
      <c r="N69" s="213">
        <f t="shared" si="50"/>
        <v>8188055.96</v>
      </c>
      <c r="O69" s="120">
        <f t="shared" si="50"/>
        <v>6</v>
      </c>
      <c r="P69" s="434">
        <f t="shared" si="50"/>
        <v>23351720</v>
      </c>
      <c r="Q69" s="281">
        <f t="shared" si="50"/>
        <v>1</v>
      </c>
      <c r="R69" s="434">
        <f t="shared" si="50"/>
        <v>5000000</v>
      </c>
      <c r="S69" s="281">
        <f t="shared" si="50"/>
        <v>1</v>
      </c>
      <c r="T69" s="435">
        <f t="shared" si="50"/>
        <v>140000</v>
      </c>
      <c r="U69" s="362">
        <f t="shared" si="50"/>
        <v>8</v>
      </c>
      <c r="V69" s="213">
        <f t="shared" si="50"/>
        <v>28491720</v>
      </c>
      <c r="W69" s="120">
        <f t="shared" si="50"/>
        <v>0</v>
      </c>
      <c r="X69" s="199">
        <f t="shared" si="50"/>
        <v>0</v>
      </c>
      <c r="Y69" s="120">
        <f t="shared" si="50"/>
        <v>1</v>
      </c>
      <c r="Z69" s="199">
        <f t="shared" si="50"/>
        <v>4000000</v>
      </c>
      <c r="AA69" s="120">
        <f t="shared" si="50"/>
        <v>0</v>
      </c>
      <c r="AB69" s="424">
        <f t="shared" si="50"/>
        <v>0</v>
      </c>
      <c r="AC69" s="362">
        <f t="shared" si="50"/>
        <v>1</v>
      </c>
      <c r="AD69" s="213">
        <f t="shared" si="50"/>
        <v>4000000</v>
      </c>
      <c r="AE69" s="120">
        <f t="shared" si="50"/>
        <v>1</v>
      </c>
      <c r="AF69" s="434">
        <f t="shared" si="50"/>
        <v>3216400</v>
      </c>
      <c r="AG69" s="281">
        <f t="shared" si="50"/>
        <v>0</v>
      </c>
      <c r="AH69" s="434">
        <f t="shared" si="50"/>
        <v>0</v>
      </c>
      <c r="AI69" s="281">
        <f t="shared" si="50"/>
        <v>0</v>
      </c>
      <c r="AJ69" s="435">
        <f t="shared" si="50"/>
        <v>0</v>
      </c>
      <c r="AK69" s="362">
        <f t="shared" si="50"/>
        <v>1</v>
      </c>
      <c r="AL69" s="213">
        <f t="shared" si="50"/>
        <v>3216400</v>
      </c>
    </row>
    <row r="70" spans="1:38" x14ac:dyDescent="0.2">
      <c r="G70" s="175"/>
      <c r="H70" s="176"/>
      <c r="I70" s="176"/>
      <c r="J70" s="176"/>
      <c r="K70" s="176"/>
      <c r="L70" s="176"/>
      <c r="M70" s="176"/>
      <c r="N70" s="284"/>
      <c r="O70" s="175"/>
      <c r="P70" s="176"/>
      <c r="Q70" s="176"/>
      <c r="R70" s="176"/>
      <c r="S70" s="176"/>
      <c r="T70" s="176"/>
      <c r="U70" s="176"/>
      <c r="V70" s="284"/>
      <c r="W70" s="175"/>
      <c r="X70" s="176"/>
      <c r="Y70" s="176"/>
      <c r="Z70" s="176"/>
      <c r="AA70" s="176"/>
      <c r="AB70" s="176"/>
      <c r="AC70" s="176"/>
      <c r="AD70" s="284"/>
      <c r="AE70" s="175"/>
      <c r="AF70" s="176"/>
      <c r="AG70" s="176"/>
      <c r="AH70" s="176"/>
      <c r="AI70" s="176"/>
      <c r="AJ70" s="176"/>
      <c r="AK70" s="176"/>
      <c r="AL70" s="284"/>
    </row>
    <row r="71" spans="1:38" ht="25.5" customHeight="1" thickBot="1" x14ac:dyDescent="0.25">
      <c r="A71" s="748" t="s">
        <v>265</v>
      </c>
      <c r="B71" s="748"/>
      <c r="C71" s="748"/>
      <c r="D71" s="748"/>
      <c r="E71" s="748"/>
      <c r="G71" s="175"/>
      <c r="H71" s="176"/>
      <c r="I71" s="176"/>
      <c r="J71" s="176"/>
      <c r="K71" s="176"/>
      <c r="L71" s="176"/>
      <c r="M71" s="176"/>
      <c r="N71" s="284"/>
      <c r="O71" s="175"/>
      <c r="P71" s="176"/>
      <c r="Q71" s="176"/>
      <c r="R71" s="176"/>
      <c r="S71" s="176"/>
      <c r="T71" s="176"/>
      <c r="U71" s="176"/>
      <c r="V71" s="284"/>
      <c r="W71" s="175"/>
      <c r="X71" s="176"/>
      <c r="Y71" s="176"/>
      <c r="Z71" s="176"/>
      <c r="AA71" s="176"/>
      <c r="AB71" s="176"/>
      <c r="AC71" s="176"/>
      <c r="AD71" s="284"/>
      <c r="AE71" s="175"/>
      <c r="AF71" s="176"/>
      <c r="AG71" s="176"/>
      <c r="AH71" s="176"/>
      <c r="AI71" s="176"/>
      <c r="AJ71" s="176"/>
      <c r="AK71" s="176"/>
      <c r="AL71" s="284"/>
    </row>
    <row r="72" spans="1:38" ht="26.25" thickBot="1" x14ac:dyDescent="0.25">
      <c r="A72" s="73" t="s">
        <v>263</v>
      </c>
      <c r="B72" s="74" t="s">
        <v>342</v>
      </c>
      <c r="C72" s="75" t="s">
        <v>258</v>
      </c>
      <c r="D72" s="76" t="s">
        <v>341</v>
      </c>
      <c r="E72" s="75" t="s">
        <v>261</v>
      </c>
      <c r="G72" s="74" t="s">
        <v>342</v>
      </c>
      <c r="H72" s="78" t="s">
        <v>341</v>
      </c>
      <c r="I72" s="78" t="s">
        <v>342</v>
      </c>
      <c r="J72" s="78" t="s">
        <v>341</v>
      </c>
      <c r="K72" s="78" t="s">
        <v>342</v>
      </c>
      <c r="L72" s="283" t="s">
        <v>341</v>
      </c>
      <c r="M72" s="354" t="s">
        <v>342</v>
      </c>
      <c r="N72" s="354" t="s">
        <v>341</v>
      </c>
      <c r="O72" s="74" t="s">
        <v>342</v>
      </c>
      <c r="P72" s="78" t="s">
        <v>341</v>
      </c>
      <c r="Q72" s="78" t="s">
        <v>342</v>
      </c>
      <c r="R72" s="78" t="s">
        <v>341</v>
      </c>
      <c r="S72" s="78" t="s">
        <v>342</v>
      </c>
      <c r="T72" s="283" t="s">
        <v>341</v>
      </c>
      <c r="U72" s="354" t="s">
        <v>342</v>
      </c>
      <c r="V72" s="354" t="s">
        <v>341</v>
      </c>
      <c r="W72" s="74" t="s">
        <v>342</v>
      </c>
      <c r="X72" s="78" t="s">
        <v>341</v>
      </c>
      <c r="Y72" s="78" t="s">
        <v>342</v>
      </c>
      <c r="Z72" s="78" t="s">
        <v>341</v>
      </c>
      <c r="AA72" s="78" t="s">
        <v>342</v>
      </c>
      <c r="AB72" s="283" t="s">
        <v>341</v>
      </c>
      <c r="AC72" s="354" t="s">
        <v>342</v>
      </c>
      <c r="AD72" s="354" t="s">
        <v>341</v>
      </c>
      <c r="AE72" s="74" t="s">
        <v>342</v>
      </c>
      <c r="AF72" s="78" t="s">
        <v>341</v>
      </c>
      <c r="AG72" s="78" t="s">
        <v>342</v>
      </c>
      <c r="AH72" s="78" t="s">
        <v>341</v>
      </c>
      <c r="AI72" s="78" t="s">
        <v>342</v>
      </c>
      <c r="AJ72" s="283" t="s">
        <v>341</v>
      </c>
      <c r="AK72" s="354" t="s">
        <v>342</v>
      </c>
      <c r="AL72" s="354" t="s">
        <v>341</v>
      </c>
    </row>
    <row r="73" spans="1:38" ht="13.5" thickBot="1" x14ac:dyDescent="0.25">
      <c r="A73" s="122" t="s">
        <v>264</v>
      </c>
      <c r="B73" s="94">
        <f>COUNTIF(РПЗ!$R:$R,Справочно!$E16)</f>
        <v>0</v>
      </c>
      <c r="C73" s="124">
        <f>B73/$B$13</f>
        <v>0</v>
      </c>
      <c r="D73" s="198">
        <f>SUMIF(РПЗ!$R:$R,Справочно!$E16,РПЗ!$L:$L)</f>
        <v>0</v>
      </c>
      <c r="E73" s="124">
        <f>D73/$D$13</f>
        <v>0</v>
      </c>
      <c r="G73" s="409">
        <f>COUNTIFS(РПЗ!$R:$R,Справочно!$E16,РПЗ!$O:$O,ПП!$G$14)</f>
        <v>0</v>
      </c>
      <c r="H73" s="410">
        <f>SUMIFS(РПЗ!$L:$L,РПЗ!$R:$R,Справочно!$E16,РПЗ!$O:$O,ПП!$G$14)</f>
        <v>0</v>
      </c>
      <c r="I73" s="333">
        <f>COUNTIFS(РПЗ!$R:$R,Справочно!$E16,РПЗ!$O:$O,ПП!$I$14)</f>
        <v>0</v>
      </c>
      <c r="J73" s="410">
        <f>SUMIFS(РПЗ!$L:$L,РПЗ!$R:$R,Справочно!$E16,РПЗ!$O:$O,ПП!$I$14)</f>
        <v>0</v>
      </c>
      <c r="K73" s="333">
        <f>COUNTIFS(РПЗ!$R:$R,Справочно!$E16,РПЗ!$O:$O,ПП!$K$14)</f>
        <v>0</v>
      </c>
      <c r="L73" s="422">
        <f>SUMIFS(РПЗ!$L:$L,РПЗ!$R:$R,Справочно!$E16,РПЗ!$O:$O,ПП!$K$14)</f>
        <v>0</v>
      </c>
      <c r="M73" s="419">
        <f>SUM($G73,$I73,$K73)</f>
        <v>0</v>
      </c>
      <c r="N73" s="358">
        <f>SUM($H73,$J73,$L73)</f>
        <v>0</v>
      </c>
      <c r="O73" s="425">
        <f>COUNTIFS(РПЗ!$R:$R,Справочно!$E16,РПЗ!$O:$O,ПП!$G$14)</f>
        <v>0</v>
      </c>
      <c r="P73" s="426">
        <f>SUMIFS(РПЗ!$L:$L,РПЗ!$R:$R,Справочно!$E16,РПЗ!$O:$O,ПП!$G$14)</f>
        <v>0</v>
      </c>
      <c r="Q73" s="306">
        <f>COUNTIFS(РПЗ!$R:$R,Справочно!$E16,РПЗ!$O:$O,ПП!$I$14)</f>
        <v>0</v>
      </c>
      <c r="R73" s="426">
        <f>SUMIFS(РПЗ!$L:$L,РПЗ!$R:$R,Справочно!$E16,РПЗ!$O:$O,ПП!$I$14)</f>
        <v>0</v>
      </c>
      <c r="S73" s="306">
        <f>COUNTIFS(РПЗ!$R:$R,Справочно!$E16,РПЗ!$O:$O,ПП!$K$14)</f>
        <v>0</v>
      </c>
      <c r="T73" s="432">
        <f>SUMIFS(РПЗ!$L:$L,РПЗ!$R:$R,Справочно!$E16,РПЗ!$O:$O,ПП!$K$14)</f>
        <v>0</v>
      </c>
      <c r="U73" s="431">
        <f>SUM($G73,$I73,$K73)</f>
        <v>0</v>
      </c>
      <c r="V73" s="403">
        <f>SUM($H73,$J73,$L73)</f>
        <v>0</v>
      </c>
      <c r="W73" s="439">
        <f>COUNTIFS(РПЗ!$R:$R,Справочно!$E16,РПЗ!$O:$O,ПП!$G$14)</f>
        <v>0</v>
      </c>
      <c r="X73" s="440">
        <f>SUMIFS(РПЗ!$L:$L,РПЗ!$R:$R,Справочно!$E16,РПЗ!$O:$O,ПП!$G$14)</f>
        <v>0</v>
      </c>
      <c r="Y73" s="387">
        <f>COUNTIFS(РПЗ!$R:$R,Справочно!$E16,РПЗ!$O:$O,ПП!$I$14)</f>
        <v>0</v>
      </c>
      <c r="Z73" s="440">
        <f>SUMIFS(РПЗ!$L:$L,РПЗ!$R:$R,Справочно!$E16,РПЗ!$O:$O,ПП!$I$14)</f>
        <v>0</v>
      </c>
      <c r="AA73" s="387">
        <f>COUNTIFS(РПЗ!$R:$R,Справочно!$E16,РПЗ!$O:$O,ПП!$K$14)</f>
        <v>0</v>
      </c>
      <c r="AB73" s="441">
        <f>SUMIFS(РПЗ!$L:$L,РПЗ!$R:$R,Справочно!$E16,РПЗ!$O:$O,ПП!$K$14)</f>
        <v>0</v>
      </c>
      <c r="AC73" s="437">
        <f>SUM($G73,$I73,$K73)</f>
        <v>0</v>
      </c>
      <c r="AD73" s="382">
        <f>SUM($H73,$J73,$L73)</f>
        <v>0</v>
      </c>
      <c r="AE73" s="451">
        <f>COUNTIFS(РПЗ!$R:$R,Справочно!$E16,РПЗ!$O:$O,ПП!$G$14)</f>
        <v>0</v>
      </c>
      <c r="AF73" s="452">
        <f>SUMIFS(РПЗ!$L:$L,РПЗ!$R:$R,Справочно!$E16,РПЗ!$O:$O,ПП!$G$14)</f>
        <v>0</v>
      </c>
      <c r="AG73" s="365">
        <f>COUNTIFS(РПЗ!$R:$R,Справочно!$E16,РПЗ!$O:$O,ПП!$I$14)</f>
        <v>0</v>
      </c>
      <c r="AH73" s="452">
        <f>SUMIFS(РПЗ!$L:$L,РПЗ!$R:$R,Справочно!$E16,РПЗ!$O:$O,ПП!$I$14)</f>
        <v>0</v>
      </c>
      <c r="AI73" s="365">
        <f>COUNTIFS(РПЗ!$R:$R,Справочно!$E16,РПЗ!$O:$O,ПП!$K$14)</f>
        <v>0</v>
      </c>
      <c r="AJ73" s="453">
        <f>SUMIFS(РПЗ!$L:$L,РПЗ!$R:$R,Справочно!$E16,РПЗ!$O:$O,ПП!$K$14)</f>
        <v>0</v>
      </c>
      <c r="AK73" s="449">
        <f>SUM($G73,$I73,$K73)</f>
        <v>0</v>
      </c>
      <c r="AL73" s="375">
        <f>SUM($H73,$J73,$L73)</f>
        <v>0</v>
      </c>
    </row>
    <row r="74" spans="1:38" ht="13.5" thickBot="1" x14ac:dyDescent="0.25">
      <c r="A74" s="123" t="s">
        <v>266</v>
      </c>
      <c r="B74" s="121">
        <f>COUNTIF(РПЗ!$R:$R,Справочно!$E17)</f>
        <v>1</v>
      </c>
      <c r="C74" s="125">
        <f>B74/$B$13</f>
        <v>3.8314176245210726E-3</v>
      </c>
      <c r="D74" s="198">
        <f>SUMIF(РПЗ!$R:$R,Справочно!$E17,РПЗ!$L:$L)</f>
        <v>1456825</v>
      </c>
      <c r="E74" s="115">
        <f>D74/$D$13</f>
        <v>1.6058621297552081E-3</v>
      </c>
      <c r="G74" s="412">
        <f>COUNTIFS(РПЗ!$R:$R,Справочно!$E17,РПЗ!$O:$O,ПП!$G$14)</f>
        <v>0</v>
      </c>
      <c r="H74" s="413">
        <f>SUMIFS(РПЗ!$L:$L,РПЗ!$R:$R,Справочно!$E17,РПЗ!$O:$O,ПП!$G$14)</f>
        <v>0</v>
      </c>
      <c r="I74" s="341">
        <f>COUNTIFS(РПЗ!$R:$R,Справочно!$E17,РПЗ!$O:$O,ПП!$I$14)</f>
        <v>0</v>
      </c>
      <c r="J74" s="413">
        <f>SUMIFS(РПЗ!$L:$L,РПЗ!$R:$R,Справочно!$E17,РПЗ!$O:$O,ПП!$I$14)</f>
        <v>0</v>
      </c>
      <c r="K74" s="341">
        <f>COUNTIFS(РПЗ!$R:$R,Справочно!$E17,РПЗ!$O:$O,ПП!$K$14)</f>
        <v>1</v>
      </c>
      <c r="L74" s="423">
        <f>SUMIFS(РПЗ!$L:$L,РПЗ!$R:$R,Справочно!$E17,РПЗ!$O:$O,ПП!$K$14)</f>
        <v>1456825</v>
      </c>
      <c r="M74" s="419">
        <f>SUM($G74,$I74,$K74)</f>
        <v>1</v>
      </c>
      <c r="N74" s="358">
        <f>SUM($H74,$J74,$L74)</f>
        <v>1456825</v>
      </c>
      <c r="O74" s="429">
        <f>COUNTIFS(РПЗ!$R:$R,Справочно!$E17,РПЗ!$O:$O,ПП!$G$14)</f>
        <v>0</v>
      </c>
      <c r="P74" s="430">
        <f>SUMIFS(РПЗ!$L:$L,РПЗ!$R:$R,Справочно!$E17,РПЗ!$O:$O,ПП!$G$14)</f>
        <v>0</v>
      </c>
      <c r="Q74" s="395">
        <f>COUNTIFS(РПЗ!$R:$R,Справочно!$E17,РПЗ!$O:$O,ПП!$I$14)</f>
        <v>0</v>
      </c>
      <c r="R74" s="430">
        <f>SUMIFS(РПЗ!$L:$L,РПЗ!$R:$R,Справочно!$E17,РПЗ!$O:$O,ПП!$I$14)</f>
        <v>0</v>
      </c>
      <c r="S74" s="395">
        <f>COUNTIFS(РПЗ!$R:$R,Справочно!$E17,РПЗ!$O:$O,ПП!$K$14)</f>
        <v>1</v>
      </c>
      <c r="T74" s="433">
        <f>SUMIFS(РПЗ!$L:$L,РПЗ!$R:$R,Справочно!$E17,РПЗ!$O:$O,ПП!$K$14)</f>
        <v>1456825</v>
      </c>
      <c r="U74" s="431">
        <f>SUM($G74,$I74,$K74)</f>
        <v>1</v>
      </c>
      <c r="V74" s="403">
        <f>SUM($H74,$J74,$L74)</f>
        <v>1456825</v>
      </c>
      <c r="W74" s="445">
        <f>COUNTIFS(РПЗ!$R:$R,Справочно!$E17,РПЗ!$O:$O,ПП!$G$14)</f>
        <v>0</v>
      </c>
      <c r="X74" s="446">
        <f>SUMIFS(РПЗ!$L:$L,РПЗ!$R:$R,Справочно!$E17,РПЗ!$O:$O,ПП!$G$14)</f>
        <v>0</v>
      </c>
      <c r="Y74" s="388">
        <f>COUNTIFS(РПЗ!$R:$R,Справочно!$E17,РПЗ!$O:$O,ПП!$I$14)</f>
        <v>0</v>
      </c>
      <c r="Z74" s="446">
        <f>SUMIFS(РПЗ!$L:$L,РПЗ!$R:$R,Справочно!$E17,РПЗ!$O:$O,ПП!$I$14)</f>
        <v>0</v>
      </c>
      <c r="AA74" s="388">
        <f>COUNTIFS(РПЗ!$R:$R,Справочно!$E17,РПЗ!$O:$O,ПП!$K$14)</f>
        <v>1</v>
      </c>
      <c r="AB74" s="447">
        <f>SUMIFS(РПЗ!$L:$L,РПЗ!$R:$R,Справочно!$E17,РПЗ!$O:$O,ПП!$K$14)</f>
        <v>1456825</v>
      </c>
      <c r="AC74" s="437">
        <f>SUM($G74,$I74,$K74)</f>
        <v>1</v>
      </c>
      <c r="AD74" s="382">
        <f>SUM($H74,$J74,$L74)</f>
        <v>1456825</v>
      </c>
      <c r="AE74" s="454">
        <f>COUNTIFS(РПЗ!$R:$R,Справочно!$E17,РПЗ!$O:$O,ПП!$G$14)</f>
        <v>0</v>
      </c>
      <c r="AF74" s="455">
        <f>SUMIFS(РПЗ!$L:$L,РПЗ!$R:$R,Справочно!$E17,РПЗ!$O:$O,ПП!$G$14)</f>
        <v>0</v>
      </c>
      <c r="AG74" s="367">
        <f>COUNTIFS(РПЗ!$R:$R,Справочно!$E17,РПЗ!$O:$O,ПП!$I$14)</f>
        <v>0</v>
      </c>
      <c r="AH74" s="455">
        <f>SUMIFS(РПЗ!$L:$L,РПЗ!$R:$R,Справочно!$E17,РПЗ!$O:$O,ПП!$I$14)</f>
        <v>0</v>
      </c>
      <c r="AI74" s="367">
        <f>COUNTIFS(РПЗ!$R:$R,Справочно!$E17,РПЗ!$O:$O,ПП!$K$14)</f>
        <v>1</v>
      </c>
      <c r="AJ74" s="456">
        <f>SUMIFS(РПЗ!$L:$L,РПЗ!$R:$R,Справочно!$E17,РПЗ!$O:$O,ПП!$K$14)</f>
        <v>1456825</v>
      </c>
      <c r="AK74" s="449">
        <f>SUM($G74,$I74,$K74)</f>
        <v>1</v>
      </c>
      <c r="AL74" s="375">
        <f>SUM($H74,$J74,$L74)</f>
        <v>1456825</v>
      </c>
    </row>
    <row r="75" spans="1:38" ht="13.5" thickBot="1" x14ac:dyDescent="0.25">
      <c r="A75" s="95" t="s">
        <v>281</v>
      </c>
      <c r="B75" s="120">
        <f>B73+B74</f>
        <v>1</v>
      </c>
      <c r="C75" s="119">
        <f>C73+C74</f>
        <v>3.8314176245210726E-3</v>
      </c>
      <c r="D75" s="197">
        <f t="shared" ref="D75:E75" si="51">D73+D74</f>
        <v>1456825</v>
      </c>
      <c r="E75" s="119">
        <f t="shared" si="51"/>
        <v>1.6058621297552081E-3</v>
      </c>
      <c r="G75" s="120">
        <f>G73+G74</f>
        <v>0</v>
      </c>
      <c r="H75" s="274">
        <f t="shared" ref="H75" si="52">H73+H74</f>
        <v>0</v>
      </c>
      <c r="I75" s="281">
        <f>I73+I74</f>
        <v>0</v>
      </c>
      <c r="J75" s="274">
        <f t="shared" ref="J75" si="53">J73+J74</f>
        <v>0</v>
      </c>
      <c r="K75" s="281">
        <f>K73+K74</f>
        <v>1</v>
      </c>
      <c r="L75" s="276">
        <f t="shared" ref="L75" si="54">L73+L74</f>
        <v>1456825</v>
      </c>
      <c r="M75" s="362">
        <f>M73+M74</f>
        <v>1</v>
      </c>
      <c r="N75" s="285">
        <f t="shared" ref="N75" si="55">N73+N74</f>
        <v>1456825</v>
      </c>
      <c r="O75" s="120">
        <f>O73+O74</f>
        <v>0</v>
      </c>
      <c r="P75" s="274">
        <f t="shared" ref="P75" si="56">P73+P74</f>
        <v>0</v>
      </c>
      <c r="Q75" s="281">
        <f>Q73+Q74</f>
        <v>0</v>
      </c>
      <c r="R75" s="274">
        <f t="shared" ref="R75" si="57">R73+R74</f>
        <v>0</v>
      </c>
      <c r="S75" s="281">
        <f>S73+S74</f>
        <v>1</v>
      </c>
      <c r="T75" s="276">
        <f t="shared" ref="T75" si="58">T73+T74</f>
        <v>1456825</v>
      </c>
      <c r="U75" s="362">
        <f>U73+U74</f>
        <v>1</v>
      </c>
      <c r="V75" s="285">
        <f t="shared" ref="V75" si="59">V73+V74</f>
        <v>1456825</v>
      </c>
      <c r="W75" s="120">
        <f>W73+W74</f>
        <v>0</v>
      </c>
      <c r="X75" s="274">
        <f t="shared" ref="X75" si="60">X73+X74</f>
        <v>0</v>
      </c>
      <c r="Y75" s="281">
        <f>Y73+Y74</f>
        <v>0</v>
      </c>
      <c r="Z75" s="274">
        <f t="shared" ref="Z75" si="61">Z73+Z74</f>
        <v>0</v>
      </c>
      <c r="AA75" s="281">
        <f>AA73+AA74</f>
        <v>1</v>
      </c>
      <c r="AB75" s="276">
        <f t="shared" ref="AB75" si="62">AB73+AB74</f>
        <v>1456825</v>
      </c>
      <c r="AC75" s="362">
        <f>AC73+AC74</f>
        <v>1</v>
      </c>
      <c r="AD75" s="285">
        <f t="shared" ref="AD75" si="63">AD73+AD74</f>
        <v>1456825</v>
      </c>
      <c r="AE75" s="120">
        <f>AE73+AE74</f>
        <v>0</v>
      </c>
      <c r="AF75" s="274">
        <f t="shared" ref="AF75" si="64">AF73+AF74</f>
        <v>0</v>
      </c>
      <c r="AG75" s="281">
        <f>AG73+AG74</f>
        <v>0</v>
      </c>
      <c r="AH75" s="274">
        <f t="shared" ref="AH75" si="65">AH73+AH74</f>
        <v>0</v>
      </c>
      <c r="AI75" s="281">
        <f>AI73+AI74</f>
        <v>1</v>
      </c>
      <c r="AJ75" s="276">
        <f t="shared" ref="AJ75" si="66">AJ73+AJ74</f>
        <v>1456825</v>
      </c>
      <c r="AK75" s="362">
        <f>AK73+AK74</f>
        <v>1</v>
      </c>
      <c r="AL75" s="285">
        <f t="shared" ref="AL75" si="67">AL73+AL74</f>
        <v>1456825</v>
      </c>
    </row>
    <row r="77" spans="1:38" ht="13.5" thickBot="1" x14ac:dyDescent="0.25"/>
    <row r="78" spans="1:38" ht="26.25" customHeight="1" thickBot="1" x14ac:dyDescent="0.25">
      <c r="A78" s="749" t="s">
        <v>286</v>
      </c>
      <c r="B78" s="750"/>
    </row>
    <row r="79" spans="1:38" ht="13.5" thickBot="1" x14ac:dyDescent="0.25">
      <c r="A79" s="162" t="s">
        <v>278</v>
      </c>
      <c r="B79" s="163">
        <f>COUNTIF(РПЗ!$Q:$Q,Справочно!$C32)</f>
        <v>0</v>
      </c>
    </row>
  </sheetData>
  <mergeCells count="31">
    <mergeCell ref="A42:E42"/>
    <mergeCell ref="A71:E71"/>
    <mergeCell ref="A78:B78"/>
    <mergeCell ref="A2:P2"/>
    <mergeCell ref="G14:H14"/>
    <mergeCell ref="I14:J14"/>
    <mergeCell ref="K14:L14"/>
    <mergeCell ref="M14:N14"/>
    <mergeCell ref="G12:N13"/>
    <mergeCell ref="B10:C10"/>
    <mergeCell ref="B4:C4"/>
    <mergeCell ref="B5:C5"/>
    <mergeCell ref="B6:C6"/>
    <mergeCell ref="B7:C7"/>
    <mergeCell ref="B8:C8"/>
    <mergeCell ref="B9:C9"/>
    <mergeCell ref="O12:V13"/>
    <mergeCell ref="O14:P14"/>
    <mergeCell ref="Q14:R14"/>
    <mergeCell ref="S14:T14"/>
    <mergeCell ref="U14:V14"/>
    <mergeCell ref="W12:AD13"/>
    <mergeCell ref="W14:X14"/>
    <mergeCell ref="Y14:Z14"/>
    <mergeCell ref="AA14:AB14"/>
    <mergeCell ref="AC14:AD14"/>
    <mergeCell ref="AE12:AL13"/>
    <mergeCell ref="AE14:AF14"/>
    <mergeCell ref="AG14:AH14"/>
    <mergeCell ref="AI14:AJ14"/>
    <mergeCell ref="AK14:AL14"/>
  </mergeCells>
  <conditionalFormatting sqref="B40">
    <cfRule type="cellIs" dxfId="268" priority="272" operator="equal">
      <formula>#REF!</formula>
    </cfRule>
    <cfRule type="cellIs" dxfId="267" priority="273" operator="lessThan">
      <formula>#REF!</formula>
    </cfRule>
  </conditionalFormatting>
  <conditionalFormatting sqref="B13:C13">
    <cfRule type="cellIs" dxfId="266" priority="269" operator="equal">
      <formula>#REF!</formula>
    </cfRule>
    <cfRule type="cellIs" dxfId="265" priority="270" operator="lessThan">
      <formula>#REF!</formula>
    </cfRule>
  </conditionalFormatting>
  <conditionalFormatting sqref="B39">
    <cfRule type="dataBar" priority="26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{99646CC2-3031-4038-920A-BC7A48848C31}</x14:id>
        </ext>
      </extLst>
    </cfRule>
  </conditionalFormatting>
  <conditionalFormatting sqref="C39">
    <cfRule type="dataBar" priority="26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{714DED06-512A-43E3-9980-176C5617CCC4}</x14:id>
        </ext>
      </extLst>
    </cfRule>
  </conditionalFormatting>
  <conditionalFormatting sqref="D39">
    <cfRule type="dataBar" priority="26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{3CC85A7E-1B86-479C-9522-8FF6684AA6DA}</x14:id>
        </ext>
      </extLst>
    </cfRule>
  </conditionalFormatting>
  <conditionalFormatting sqref="E39">
    <cfRule type="dataBar" priority="25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{8C8D12D3-11A7-46C3-B458-FBB57CB6EEB1}</x14:id>
        </ext>
      </extLst>
    </cfRule>
  </conditionalFormatting>
  <conditionalFormatting sqref="B73:B74">
    <cfRule type="dataBar" priority="23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{93404566-4B6A-44EF-A9B4-0CE7E6486332}</x14:id>
        </ext>
      </extLst>
    </cfRule>
  </conditionalFormatting>
  <conditionalFormatting sqref="C73:C74">
    <cfRule type="dataBar" priority="23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{D237765A-A912-4637-83F4-CB6FA67583BB}</x14:id>
        </ext>
      </extLst>
    </cfRule>
  </conditionalFormatting>
  <conditionalFormatting sqref="D73:D74">
    <cfRule type="dataBar" priority="237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{7DC874AE-768B-402F-B93F-2996C84F1BED}</x14:id>
        </ext>
      </extLst>
    </cfRule>
  </conditionalFormatting>
  <conditionalFormatting sqref="E73:E74">
    <cfRule type="dataBar" priority="2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{0702DF55-BF3B-4816-9F38-6E35B333E1DB}</x14:id>
        </ext>
      </extLst>
    </cfRule>
  </conditionalFormatting>
  <conditionalFormatting sqref="B16:B35 B38">
    <cfRule type="dataBar" priority="28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{13F84F34-E841-4BAC-B934-033B1EC93C25}</x14:id>
        </ext>
      </extLst>
    </cfRule>
  </conditionalFormatting>
  <conditionalFormatting sqref="D13">
    <cfRule type="cellIs" dxfId="264" priority="300" operator="equal">
      <formula>$D$40</formula>
    </cfRule>
    <cfRule type="iconSet" priority="301">
      <iconSet iconSet="3Symbols">
        <cfvo type="percent" val="0"/>
        <cfvo type="percent" val="33"/>
        <cfvo type="num" val="&quot;сумм($D$4:$D$9)&quot;"/>
      </iconSet>
    </cfRule>
  </conditionalFormatting>
  <conditionalFormatting sqref="C16:C35 C38">
    <cfRule type="dataBar" priority="32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{3A19CD90-DB07-4E1B-8F0B-19000758BE59}</x14:id>
        </ext>
      </extLst>
    </cfRule>
  </conditionalFormatting>
  <conditionalFormatting sqref="D16:D35 D38">
    <cfRule type="dataBar" priority="327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{D25D416D-BF12-4C61-8A8B-0B5112D7C648}</x14:id>
        </ext>
      </extLst>
    </cfRule>
  </conditionalFormatting>
  <conditionalFormatting sqref="E16:E35 E38">
    <cfRule type="dataBar" priority="3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{821E9B42-0D3F-4AA6-99EA-C5F257EDE2F4}</x14:id>
        </ext>
      </extLst>
    </cfRule>
  </conditionalFormatting>
  <conditionalFormatting sqref="G16:G35 G38">
    <cfRule type="dataBar" priority="21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{4F923F01-5E4A-4B8A-80D2-F507FCD7C586}</x14:id>
        </ext>
      </extLst>
    </cfRule>
  </conditionalFormatting>
  <conditionalFormatting sqref="I16:I35 I38">
    <cfRule type="dataBar" priority="21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{FD06DFCC-D2FF-4260-8A59-84D0D366DDE7}</x14:id>
        </ext>
      </extLst>
    </cfRule>
  </conditionalFormatting>
  <conditionalFormatting sqref="K16:K35 K38">
    <cfRule type="dataBar" priority="21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{A34865C7-33E0-4EF1-927D-E73E2760A15F}</x14:id>
        </ext>
      </extLst>
    </cfRule>
  </conditionalFormatting>
  <conditionalFormatting sqref="H16:H35 H38">
    <cfRule type="dataBar" priority="21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{063C7913-7F3E-4AB8-8EF5-A45DA665098E}</x14:id>
        </ext>
      </extLst>
    </cfRule>
  </conditionalFormatting>
  <conditionalFormatting sqref="J16:J35 J38">
    <cfRule type="dataBar" priority="213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{4104C372-4A98-4F3D-AD07-5E05F9FCF55B}</x14:id>
        </ext>
      </extLst>
    </cfRule>
  </conditionalFormatting>
  <conditionalFormatting sqref="L16:L35 L38">
    <cfRule type="dataBar" priority="21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{6ACA76DB-53BD-46FC-90D4-CB9E95F46768}</x14:id>
        </ext>
      </extLst>
    </cfRule>
  </conditionalFormatting>
  <conditionalFormatting sqref="G40">
    <cfRule type="cellIs" dxfId="263" priority="210" operator="equal">
      <formula>#REF!</formula>
    </cfRule>
    <cfRule type="cellIs" dxfId="262" priority="211" operator="lessThan">
      <formula>#REF!</formula>
    </cfRule>
  </conditionalFormatting>
  <conditionalFormatting sqref="I40">
    <cfRule type="cellIs" dxfId="261" priority="206" operator="equal">
      <formula>#REF!</formula>
    </cfRule>
    <cfRule type="cellIs" dxfId="260" priority="207" operator="lessThan">
      <formula>#REF!</formula>
    </cfRule>
  </conditionalFormatting>
  <conditionalFormatting sqref="K40">
    <cfRule type="cellIs" dxfId="259" priority="204" operator="equal">
      <formula>#REF!</formula>
    </cfRule>
    <cfRule type="cellIs" dxfId="258" priority="205" operator="lessThan">
      <formula>#REF!</formula>
    </cfRule>
  </conditionalFormatting>
  <conditionalFormatting sqref="M16:M35">
    <cfRule type="dataBar" priority="19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{B772B5DE-BC45-4412-A203-EC0564463BF6}</x14:id>
        </ext>
      </extLst>
    </cfRule>
  </conditionalFormatting>
  <conditionalFormatting sqref="N16:N35">
    <cfRule type="dataBar" priority="198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{8D493486-C9BD-4918-90E2-DA9EBFC8AABB}</x14:id>
        </ext>
      </extLst>
    </cfRule>
  </conditionalFormatting>
  <conditionalFormatting sqref="M38">
    <cfRule type="dataBar" priority="19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{1C13ACA7-74AE-46C9-BA3B-D93DFBDD63FA}</x14:id>
        </ext>
      </extLst>
    </cfRule>
  </conditionalFormatting>
  <conditionalFormatting sqref="N38">
    <cfRule type="dataBar" priority="19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{677A591E-7D80-4DC9-8BF1-FF5B8E3806BB}</x14:id>
        </ext>
      </extLst>
    </cfRule>
  </conditionalFormatting>
  <conditionalFormatting sqref="M40">
    <cfRule type="cellIs" dxfId="257" priority="194" operator="equal">
      <formula>#REF!</formula>
    </cfRule>
    <cfRule type="cellIs" dxfId="256" priority="195" operator="lessThan">
      <formula>#REF!</formula>
    </cfRule>
  </conditionalFormatting>
  <conditionalFormatting sqref="D40">
    <cfRule type="cellIs" dxfId="255" priority="340" operator="equal">
      <formula>$D$13</formula>
    </cfRule>
    <cfRule type="iconSet" priority="341">
      <iconSet iconSet="3Symbols">
        <cfvo type="percent" val="0"/>
        <cfvo type="percent" val="33"/>
        <cfvo type="num" val="&quot;сумм($D$4:$D$9)&quot;"/>
      </iconSet>
    </cfRule>
  </conditionalFormatting>
  <conditionalFormatting sqref="D75">
    <cfRule type="cellIs" dxfId="254" priority="342" operator="equal">
      <formula>$D$13</formula>
    </cfRule>
    <cfRule type="iconSet" priority="343">
      <iconSet iconSet="3Symbols">
        <cfvo type="percent" val="0"/>
        <cfvo type="percent" val="33"/>
        <cfvo type="num" val="&quot;сумм($D$4:$D$9)&quot;"/>
      </iconSet>
    </cfRule>
  </conditionalFormatting>
  <conditionalFormatting sqref="H40">
    <cfRule type="cellIs" dxfId="253" priority="344" operator="equal">
      <formula>$D$13</formula>
    </cfRule>
    <cfRule type="iconSet" priority="345">
      <iconSet iconSet="3Symbols">
        <cfvo type="percent" val="0"/>
        <cfvo type="percent" val="33"/>
        <cfvo type="num" val="&quot;сумм($D$4:$D$9)&quot;"/>
      </iconSet>
    </cfRule>
  </conditionalFormatting>
  <conditionalFormatting sqref="J40">
    <cfRule type="cellIs" dxfId="252" priority="346" operator="equal">
      <formula>$D$13</formula>
    </cfRule>
    <cfRule type="iconSet" priority="347">
      <iconSet iconSet="3Symbols">
        <cfvo type="percent" val="0"/>
        <cfvo type="percent" val="33"/>
        <cfvo type="num" val="&quot;сумм($D$4:$D$9)&quot;"/>
      </iconSet>
    </cfRule>
  </conditionalFormatting>
  <conditionalFormatting sqref="L40">
    <cfRule type="cellIs" dxfId="251" priority="348" operator="equal">
      <formula>$D$13</formula>
    </cfRule>
    <cfRule type="iconSet" priority="349">
      <iconSet iconSet="3Symbols">
        <cfvo type="percent" val="0"/>
        <cfvo type="percent" val="33"/>
        <cfvo type="num" val="&quot;сумм($D$4:$D$9)&quot;"/>
      </iconSet>
    </cfRule>
  </conditionalFormatting>
  <conditionalFormatting sqref="N40">
    <cfRule type="cellIs" dxfId="250" priority="350" operator="equal">
      <formula>$D$13</formula>
    </cfRule>
    <cfRule type="iconSet" priority="351">
      <iconSet iconSet="3Symbols">
        <cfvo type="percent" val="0"/>
        <cfvo type="percent" val="33"/>
        <cfvo type="num" val="&quot;сумм($D$4:$D$9)&quot;"/>
      </iconSet>
    </cfRule>
  </conditionalFormatting>
  <conditionalFormatting sqref="G73:G74">
    <cfRule type="dataBar" priority="18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{E084DBDB-5C2F-44DE-8BCF-791B7AB0400A}</x14:id>
        </ext>
      </extLst>
    </cfRule>
  </conditionalFormatting>
  <conditionalFormatting sqref="I73:I74">
    <cfRule type="dataBar" priority="18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{68B035AC-4F1C-40B6-9968-7A94108C0B89}</x14:id>
        </ext>
      </extLst>
    </cfRule>
  </conditionalFormatting>
  <conditionalFormatting sqref="K73:K74">
    <cfRule type="dataBar" priority="18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{0FE0CDA8-AA29-4C6B-965C-D63270CBD7F0}</x14:id>
        </ext>
      </extLst>
    </cfRule>
  </conditionalFormatting>
  <conditionalFormatting sqref="H73:H74">
    <cfRule type="dataBar" priority="18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{A7C99BF7-29FD-4722-B62A-2F54E0D16910}</x14:id>
        </ext>
      </extLst>
    </cfRule>
  </conditionalFormatting>
  <conditionalFormatting sqref="J73:J74">
    <cfRule type="dataBar" priority="179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{BD89967B-1825-40F6-B04A-AFF9A9688C69}</x14:id>
        </ext>
      </extLst>
    </cfRule>
  </conditionalFormatting>
  <conditionalFormatting sqref="L73:L74">
    <cfRule type="dataBar" priority="178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{FF90757B-A259-4DDA-AEC1-48C43519413F}</x14:id>
        </ext>
      </extLst>
    </cfRule>
  </conditionalFormatting>
  <conditionalFormatting sqref="M73:M74">
    <cfRule type="dataBar" priority="17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{F8818C40-5D08-49C0-BFA9-ADBE2A5A5FB8}</x14:id>
        </ext>
      </extLst>
    </cfRule>
  </conditionalFormatting>
  <conditionalFormatting sqref="N73:N74">
    <cfRule type="dataBar" priority="17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{02337834-97E9-479E-9AF0-9A13F519B0E6}</x14:id>
        </ext>
      </extLst>
    </cfRule>
  </conditionalFormatting>
  <conditionalFormatting sqref="H75">
    <cfRule type="cellIs" dxfId="249" priority="174" operator="equal">
      <formula>$D$13</formula>
    </cfRule>
    <cfRule type="iconSet" priority="175">
      <iconSet iconSet="3Symbols">
        <cfvo type="percent" val="0"/>
        <cfvo type="percent" val="33"/>
        <cfvo type="num" val="&quot;сумм($D$4:$D$9)&quot;"/>
      </iconSet>
    </cfRule>
  </conditionalFormatting>
  <conditionalFormatting sqref="J75">
    <cfRule type="cellIs" dxfId="248" priority="172" operator="equal">
      <formula>$D$13</formula>
    </cfRule>
    <cfRule type="iconSet" priority="173">
      <iconSet iconSet="3Symbols">
        <cfvo type="percent" val="0"/>
        <cfvo type="percent" val="33"/>
        <cfvo type="num" val="&quot;сумм($D$4:$D$9)&quot;"/>
      </iconSet>
    </cfRule>
  </conditionalFormatting>
  <conditionalFormatting sqref="L75">
    <cfRule type="cellIs" dxfId="247" priority="170" operator="equal">
      <formula>$D$13</formula>
    </cfRule>
    <cfRule type="iconSet" priority="171">
      <iconSet iconSet="3Symbols">
        <cfvo type="percent" val="0"/>
        <cfvo type="percent" val="33"/>
        <cfvo type="num" val="&quot;сумм($D$4:$D$9)&quot;"/>
      </iconSet>
    </cfRule>
  </conditionalFormatting>
  <conditionalFormatting sqref="N75">
    <cfRule type="cellIs" dxfId="246" priority="168" operator="equal">
      <formula>$D$13</formula>
    </cfRule>
    <cfRule type="iconSet" priority="169">
      <iconSet iconSet="3Symbols">
        <cfvo type="percent" val="0"/>
        <cfvo type="percent" val="33"/>
        <cfvo type="num" val="&quot;сумм($D$4:$D$9)&quot;"/>
      </iconSet>
    </cfRule>
  </conditionalFormatting>
  <conditionalFormatting sqref="O16:O35 O38">
    <cfRule type="dataBar" priority="15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{7329D36F-EA69-4ACC-A1E0-1B43849C6FFE}</x14:id>
        </ext>
      </extLst>
    </cfRule>
  </conditionalFormatting>
  <conditionalFormatting sqref="Q16:Q35 Q38">
    <cfRule type="dataBar" priority="15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{D3B51BD8-5016-4E4D-A628-9262AE3CBE08}</x14:id>
        </ext>
      </extLst>
    </cfRule>
  </conditionalFormatting>
  <conditionalFormatting sqref="S16:S35 S38">
    <cfRule type="dataBar" priority="15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{C6AA16F7-4B64-4357-96EE-B0EED31BE71D}</x14:id>
        </ext>
      </extLst>
    </cfRule>
  </conditionalFormatting>
  <conditionalFormatting sqref="P16:P35 P38">
    <cfRule type="dataBar" priority="15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{5DA3E621-228F-418E-89FF-AE4C46F95C54}</x14:id>
        </ext>
      </extLst>
    </cfRule>
  </conditionalFormatting>
  <conditionalFormatting sqref="R16:R35 R38">
    <cfRule type="dataBar" priority="155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{C2F14B83-7DA2-41B7-BF69-066966DA3803}</x14:id>
        </ext>
      </extLst>
    </cfRule>
  </conditionalFormatting>
  <conditionalFormatting sqref="T16:T35 T38">
    <cfRule type="dataBar" priority="15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{CD1DA9B1-8743-4C2B-BFEB-3F625D0A676B}</x14:id>
        </ext>
      </extLst>
    </cfRule>
  </conditionalFormatting>
  <conditionalFormatting sqref="O40">
    <cfRule type="cellIs" dxfId="245" priority="152" operator="equal">
      <formula>#REF!</formula>
    </cfRule>
    <cfRule type="cellIs" dxfId="244" priority="153" operator="lessThan">
      <formula>#REF!</formula>
    </cfRule>
  </conditionalFormatting>
  <conditionalFormatting sqref="Q40">
    <cfRule type="cellIs" dxfId="243" priority="150" operator="equal">
      <formula>#REF!</formula>
    </cfRule>
    <cfRule type="cellIs" dxfId="242" priority="151" operator="lessThan">
      <formula>#REF!</formula>
    </cfRule>
  </conditionalFormatting>
  <conditionalFormatting sqref="S40">
    <cfRule type="cellIs" dxfId="241" priority="148" operator="equal">
      <formula>#REF!</formula>
    </cfRule>
    <cfRule type="cellIs" dxfId="240" priority="149" operator="lessThan">
      <formula>#REF!</formula>
    </cfRule>
  </conditionalFormatting>
  <conditionalFormatting sqref="V16:V35">
    <cfRule type="dataBar" priority="14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{6979EE17-8F45-41DE-9E7C-CD48ECE3E95B}</x14:id>
        </ext>
      </extLst>
    </cfRule>
  </conditionalFormatting>
  <conditionalFormatting sqref="U40">
    <cfRule type="cellIs" dxfId="239" priority="142" operator="equal">
      <formula>#REF!</formula>
    </cfRule>
    <cfRule type="cellIs" dxfId="238" priority="143" operator="lessThan">
      <formula>#REF!</formula>
    </cfRule>
  </conditionalFormatting>
  <conditionalFormatting sqref="P40">
    <cfRule type="cellIs" dxfId="237" priority="160" operator="equal">
      <formula>$D$13</formula>
    </cfRule>
    <cfRule type="iconSet" priority="161">
      <iconSet iconSet="3Symbols">
        <cfvo type="percent" val="0"/>
        <cfvo type="percent" val="33"/>
        <cfvo type="num" val="&quot;сумм($D$4:$D$9)&quot;"/>
      </iconSet>
    </cfRule>
  </conditionalFormatting>
  <conditionalFormatting sqref="R40">
    <cfRule type="cellIs" dxfId="236" priority="162" operator="equal">
      <formula>$D$13</formula>
    </cfRule>
    <cfRule type="iconSet" priority="163">
      <iconSet iconSet="3Symbols">
        <cfvo type="percent" val="0"/>
        <cfvo type="percent" val="33"/>
        <cfvo type="num" val="&quot;сумм($D$4:$D$9)&quot;"/>
      </iconSet>
    </cfRule>
  </conditionalFormatting>
  <conditionalFormatting sqref="T40">
    <cfRule type="cellIs" dxfId="235" priority="164" operator="equal">
      <formula>$D$13</formula>
    </cfRule>
    <cfRule type="iconSet" priority="165">
      <iconSet iconSet="3Symbols">
        <cfvo type="percent" val="0"/>
        <cfvo type="percent" val="33"/>
        <cfvo type="num" val="&quot;сумм($D$4:$D$9)&quot;"/>
      </iconSet>
    </cfRule>
  </conditionalFormatting>
  <conditionalFormatting sqref="V40">
    <cfRule type="cellIs" dxfId="234" priority="166" operator="equal">
      <formula>$D$13</formula>
    </cfRule>
    <cfRule type="iconSet" priority="167">
      <iconSet iconSet="3Symbols">
        <cfvo type="percent" val="0"/>
        <cfvo type="percent" val="33"/>
        <cfvo type="num" val="&quot;сумм($D$4:$D$9)&quot;"/>
      </iconSet>
    </cfRule>
  </conditionalFormatting>
  <conditionalFormatting sqref="O73:O74">
    <cfRule type="dataBar" priority="13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{9824ECA2-D29F-4087-A133-39E35D60DAE8}</x14:id>
        </ext>
      </extLst>
    </cfRule>
  </conditionalFormatting>
  <conditionalFormatting sqref="Q73:Q74">
    <cfRule type="dataBar" priority="13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{E673978C-AF33-480B-A453-9D2529D465A2}</x14:id>
        </ext>
      </extLst>
    </cfRule>
  </conditionalFormatting>
  <conditionalFormatting sqref="S73:S74">
    <cfRule type="dataBar" priority="13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{F9E58427-8CF5-4A9B-95CA-210255458348}</x14:id>
        </ext>
      </extLst>
    </cfRule>
  </conditionalFormatting>
  <conditionalFormatting sqref="P73:P74">
    <cfRule type="dataBar" priority="13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{3C324D3E-7AA9-41A5-ACEA-79D21443F2A1}</x14:id>
        </ext>
      </extLst>
    </cfRule>
  </conditionalFormatting>
  <conditionalFormatting sqref="R73:R74">
    <cfRule type="dataBar" priority="129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{A5815895-4E88-438A-80FF-1DEAAD9B284A}</x14:id>
        </ext>
      </extLst>
    </cfRule>
  </conditionalFormatting>
  <conditionalFormatting sqref="T73:T74">
    <cfRule type="dataBar" priority="128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{E6726E43-49BD-4366-BC87-5DB388C44110}</x14:id>
        </ext>
      </extLst>
    </cfRule>
  </conditionalFormatting>
  <conditionalFormatting sqref="U73:U74">
    <cfRule type="dataBar" priority="12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{4537B483-8848-4825-9D2B-8390DD663D1E}</x14:id>
        </ext>
      </extLst>
    </cfRule>
  </conditionalFormatting>
  <conditionalFormatting sqref="V73:V74">
    <cfRule type="dataBar" priority="12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{9F4D6EDF-E603-4135-9C61-9DCA88FA3F64}</x14:id>
        </ext>
      </extLst>
    </cfRule>
  </conditionalFormatting>
  <conditionalFormatting sqref="P75">
    <cfRule type="cellIs" dxfId="233" priority="124" operator="equal">
      <formula>$D$13</formula>
    </cfRule>
    <cfRule type="iconSet" priority="125">
      <iconSet iconSet="3Symbols">
        <cfvo type="percent" val="0"/>
        <cfvo type="percent" val="33"/>
        <cfvo type="num" val="&quot;сумм($D$4:$D$9)&quot;"/>
      </iconSet>
    </cfRule>
  </conditionalFormatting>
  <conditionalFormatting sqref="R75">
    <cfRule type="cellIs" dxfId="232" priority="122" operator="equal">
      <formula>$D$13</formula>
    </cfRule>
    <cfRule type="iconSet" priority="123">
      <iconSet iconSet="3Symbols">
        <cfvo type="percent" val="0"/>
        <cfvo type="percent" val="33"/>
        <cfvo type="num" val="&quot;сумм($D$4:$D$9)&quot;"/>
      </iconSet>
    </cfRule>
  </conditionalFormatting>
  <conditionalFormatting sqref="T75">
    <cfRule type="cellIs" dxfId="231" priority="120" operator="equal">
      <formula>$D$13</formula>
    </cfRule>
    <cfRule type="iconSet" priority="121">
      <iconSet iconSet="3Symbols">
        <cfvo type="percent" val="0"/>
        <cfvo type="percent" val="33"/>
        <cfvo type="num" val="&quot;сумм($D$4:$D$9)&quot;"/>
      </iconSet>
    </cfRule>
  </conditionalFormatting>
  <conditionalFormatting sqref="V75">
    <cfRule type="cellIs" dxfId="230" priority="118" operator="equal">
      <formula>$D$13</formula>
    </cfRule>
    <cfRule type="iconSet" priority="119">
      <iconSet iconSet="3Symbols">
        <cfvo type="percent" val="0"/>
        <cfvo type="percent" val="33"/>
        <cfvo type="num" val="&quot;сумм($D$4:$D$9)&quot;"/>
      </iconSet>
    </cfRule>
  </conditionalFormatting>
  <conditionalFormatting sqref="W16:W35 W38">
    <cfRule type="dataBar" priority="10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{5D02D892-EC89-46C6-8264-04FB341E38C1}</x14:id>
        </ext>
      </extLst>
    </cfRule>
  </conditionalFormatting>
  <conditionalFormatting sqref="Y16:Y35 Y38">
    <cfRule type="dataBar" priority="10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{909B7777-9858-4883-BAEC-EFF9CF37458B}</x14:id>
        </ext>
      </extLst>
    </cfRule>
  </conditionalFormatting>
  <conditionalFormatting sqref="AA16:AA35 AA38">
    <cfRule type="dataBar" priority="10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{F49FA60D-AFC6-4DE3-8A5F-59E4A8493909}</x14:id>
        </ext>
      </extLst>
    </cfRule>
  </conditionalFormatting>
  <conditionalFormatting sqref="X16:X35 X38">
    <cfRule type="dataBar" priority="10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{8AC7C75E-6714-43BA-8363-3D4FAFB7EAF0}</x14:id>
        </ext>
      </extLst>
    </cfRule>
  </conditionalFormatting>
  <conditionalFormatting sqref="Z16:Z35 Z38">
    <cfRule type="dataBar" priority="105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{9E6E19B3-9063-4039-8B61-880D83D17B22}</x14:id>
        </ext>
      </extLst>
    </cfRule>
  </conditionalFormatting>
  <conditionalFormatting sqref="AB16:AB35 AB38">
    <cfRule type="dataBar" priority="10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{5EA00B0F-4FB8-4C22-BA1E-6AA27B7424B4}</x14:id>
        </ext>
      </extLst>
    </cfRule>
  </conditionalFormatting>
  <conditionalFormatting sqref="W40">
    <cfRule type="cellIs" dxfId="229" priority="102" operator="equal">
      <formula>#REF!</formula>
    </cfRule>
    <cfRule type="cellIs" dxfId="228" priority="103" operator="lessThan">
      <formula>#REF!</formula>
    </cfRule>
  </conditionalFormatting>
  <conditionalFormatting sqref="Y40">
    <cfRule type="cellIs" dxfId="227" priority="100" operator="equal">
      <formula>#REF!</formula>
    </cfRule>
    <cfRule type="cellIs" dxfId="226" priority="101" operator="lessThan">
      <formula>#REF!</formula>
    </cfRule>
  </conditionalFormatting>
  <conditionalFormatting sqref="AA40">
    <cfRule type="cellIs" dxfId="225" priority="98" operator="equal">
      <formula>#REF!</formula>
    </cfRule>
    <cfRule type="cellIs" dxfId="224" priority="99" operator="lessThan">
      <formula>#REF!</formula>
    </cfRule>
  </conditionalFormatting>
  <conditionalFormatting sqref="AC16:AC35">
    <cfRule type="dataBar" priority="9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{A5646BA7-7A20-41B6-9B02-43DF546B1770}</x14:id>
        </ext>
      </extLst>
    </cfRule>
  </conditionalFormatting>
  <conditionalFormatting sqref="AD16:AD35">
    <cfRule type="dataBar" priority="9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{74F4078B-2C39-41D6-A2B6-BE37705A149A}</x14:id>
        </ext>
      </extLst>
    </cfRule>
  </conditionalFormatting>
  <conditionalFormatting sqref="AC40">
    <cfRule type="cellIs" dxfId="223" priority="92" operator="equal">
      <formula>#REF!</formula>
    </cfRule>
    <cfRule type="cellIs" dxfId="222" priority="93" operator="lessThan">
      <formula>#REF!</formula>
    </cfRule>
  </conditionalFormatting>
  <conditionalFormatting sqref="X40">
    <cfRule type="cellIs" dxfId="221" priority="110" operator="equal">
      <formula>$D$13</formula>
    </cfRule>
    <cfRule type="iconSet" priority="111">
      <iconSet iconSet="3Symbols">
        <cfvo type="percent" val="0"/>
        <cfvo type="percent" val="33"/>
        <cfvo type="num" val="&quot;сумм($D$4:$D$9)&quot;"/>
      </iconSet>
    </cfRule>
  </conditionalFormatting>
  <conditionalFormatting sqref="Z40">
    <cfRule type="cellIs" dxfId="220" priority="112" operator="equal">
      <formula>$D$13</formula>
    </cfRule>
    <cfRule type="iconSet" priority="113">
      <iconSet iconSet="3Symbols">
        <cfvo type="percent" val="0"/>
        <cfvo type="percent" val="33"/>
        <cfvo type="num" val="&quot;сумм($D$4:$D$9)&quot;"/>
      </iconSet>
    </cfRule>
  </conditionalFormatting>
  <conditionalFormatting sqref="AB40">
    <cfRule type="cellIs" dxfId="219" priority="114" operator="equal">
      <formula>$D$13</formula>
    </cfRule>
    <cfRule type="iconSet" priority="115">
      <iconSet iconSet="3Symbols">
        <cfvo type="percent" val="0"/>
        <cfvo type="percent" val="33"/>
        <cfvo type="num" val="&quot;сумм($D$4:$D$9)&quot;"/>
      </iconSet>
    </cfRule>
  </conditionalFormatting>
  <conditionalFormatting sqref="AD40">
    <cfRule type="cellIs" dxfId="218" priority="116" operator="equal">
      <formula>$D$13</formula>
    </cfRule>
    <cfRule type="iconSet" priority="117">
      <iconSet iconSet="3Symbols">
        <cfvo type="percent" val="0"/>
        <cfvo type="percent" val="33"/>
        <cfvo type="num" val="&quot;сумм($D$4:$D$9)&quot;"/>
      </iconSet>
    </cfRule>
  </conditionalFormatting>
  <conditionalFormatting sqref="W73:W74">
    <cfRule type="dataBar" priority="8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{DB253438-4E3D-4F68-8A83-594C1E3D6906}</x14:id>
        </ext>
      </extLst>
    </cfRule>
  </conditionalFormatting>
  <conditionalFormatting sqref="Y73:Y74">
    <cfRule type="dataBar" priority="8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{2AD713EA-5149-4B73-AB58-A78765B3E4AF}</x14:id>
        </ext>
      </extLst>
    </cfRule>
  </conditionalFormatting>
  <conditionalFormatting sqref="AA73:AA74">
    <cfRule type="dataBar" priority="8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{DE04983F-1863-4187-8D87-2DBF394E945F}</x14:id>
        </ext>
      </extLst>
    </cfRule>
  </conditionalFormatting>
  <conditionalFormatting sqref="X73:X74">
    <cfRule type="dataBar" priority="8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{634B9E54-2105-4182-AB28-59707D50EAB5}</x14:id>
        </ext>
      </extLst>
    </cfRule>
  </conditionalFormatting>
  <conditionalFormatting sqref="Z73:Z74">
    <cfRule type="dataBar" priority="79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{823EF32D-6D9A-41AA-BB1F-0984817F3FF7}</x14:id>
        </ext>
      </extLst>
    </cfRule>
  </conditionalFormatting>
  <conditionalFormatting sqref="AB73:AB74">
    <cfRule type="dataBar" priority="78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{B3719F27-C392-4406-AD76-A790119CE487}</x14:id>
        </ext>
      </extLst>
    </cfRule>
  </conditionalFormatting>
  <conditionalFormatting sqref="AC73:AC74">
    <cfRule type="dataBar" priority="7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{C4FBA27F-85D6-47A9-804D-5911FB96D89E}</x14:id>
        </ext>
      </extLst>
    </cfRule>
  </conditionalFormatting>
  <conditionalFormatting sqref="AD73:AD74">
    <cfRule type="dataBar" priority="7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{DC9B1DB3-FE6F-4042-952B-EA466EE7FA19}</x14:id>
        </ext>
      </extLst>
    </cfRule>
  </conditionalFormatting>
  <conditionalFormatting sqref="X75">
    <cfRule type="cellIs" dxfId="217" priority="74" operator="equal">
      <formula>$D$13</formula>
    </cfRule>
    <cfRule type="iconSet" priority="75">
      <iconSet iconSet="3Symbols">
        <cfvo type="percent" val="0"/>
        <cfvo type="percent" val="33"/>
        <cfvo type="num" val="&quot;сумм($D$4:$D$9)&quot;"/>
      </iconSet>
    </cfRule>
  </conditionalFormatting>
  <conditionalFormatting sqref="Z75">
    <cfRule type="cellIs" dxfId="216" priority="72" operator="equal">
      <formula>$D$13</formula>
    </cfRule>
    <cfRule type="iconSet" priority="73">
      <iconSet iconSet="3Symbols">
        <cfvo type="percent" val="0"/>
        <cfvo type="percent" val="33"/>
        <cfvo type="num" val="&quot;сумм($D$4:$D$9)&quot;"/>
      </iconSet>
    </cfRule>
  </conditionalFormatting>
  <conditionalFormatting sqref="AB75">
    <cfRule type="cellIs" dxfId="215" priority="70" operator="equal">
      <formula>$D$13</formula>
    </cfRule>
    <cfRule type="iconSet" priority="71">
      <iconSet iconSet="3Symbols">
        <cfvo type="percent" val="0"/>
        <cfvo type="percent" val="33"/>
        <cfvo type="num" val="&quot;сумм($D$4:$D$9)&quot;"/>
      </iconSet>
    </cfRule>
  </conditionalFormatting>
  <conditionalFormatting sqref="AD75">
    <cfRule type="cellIs" dxfId="214" priority="68" operator="equal">
      <formula>$D$13</formula>
    </cfRule>
    <cfRule type="iconSet" priority="69">
      <iconSet iconSet="3Symbols">
        <cfvo type="percent" val="0"/>
        <cfvo type="percent" val="33"/>
        <cfvo type="num" val="&quot;сумм($D$4:$D$9)&quot;"/>
      </iconSet>
    </cfRule>
  </conditionalFormatting>
  <conditionalFormatting sqref="AE16:AE35 AE38">
    <cfRule type="dataBar" priority="5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{A869A22B-7AFF-4970-854D-40A97552090A}</x14:id>
        </ext>
      </extLst>
    </cfRule>
  </conditionalFormatting>
  <conditionalFormatting sqref="AG16:AG35 AG38">
    <cfRule type="dataBar" priority="5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{7AD87805-6DA2-42ED-8A20-6A84F11A8B2F}</x14:id>
        </ext>
      </extLst>
    </cfRule>
  </conditionalFormatting>
  <conditionalFormatting sqref="AI16:AI35 AI38">
    <cfRule type="dataBar" priority="5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{9BAE2C3C-FB00-48CA-B9C2-BF2B6EC4E957}</x14:id>
        </ext>
      </extLst>
    </cfRule>
  </conditionalFormatting>
  <conditionalFormatting sqref="AF16:AF35 AF38">
    <cfRule type="dataBar" priority="5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{E8EC9BD2-C8E5-444F-BA86-1463BBDA5918}</x14:id>
        </ext>
      </extLst>
    </cfRule>
  </conditionalFormatting>
  <conditionalFormatting sqref="AH16:AH35 AH38">
    <cfRule type="dataBar" priority="55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{A05D9DBF-819F-4564-AE18-82C61E59AAF8}</x14:id>
        </ext>
      </extLst>
    </cfRule>
  </conditionalFormatting>
  <conditionalFormatting sqref="AJ16:AJ35 AJ38">
    <cfRule type="dataBar" priority="5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{465109DA-8095-4E05-B95F-7FBA76B74D26}</x14:id>
        </ext>
      </extLst>
    </cfRule>
  </conditionalFormatting>
  <conditionalFormatting sqref="AE40">
    <cfRule type="cellIs" dxfId="213" priority="52" operator="equal">
      <formula>#REF!</formula>
    </cfRule>
    <cfRule type="cellIs" dxfId="212" priority="53" operator="lessThan">
      <formula>#REF!</formula>
    </cfRule>
  </conditionalFormatting>
  <conditionalFormatting sqref="AG40">
    <cfRule type="cellIs" dxfId="211" priority="50" operator="equal">
      <formula>#REF!</formula>
    </cfRule>
    <cfRule type="cellIs" dxfId="210" priority="51" operator="lessThan">
      <formula>#REF!</formula>
    </cfRule>
  </conditionalFormatting>
  <conditionalFormatting sqref="AI40">
    <cfRule type="cellIs" dxfId="209" priority="48" operator="equal">
      <formula>#REF!</formula>
    </cfRule>
    <cfRule type="cellIs" dxfId="208" priority="49" operator="lessThan">
      <formula>#REF!</formula>
    </cfRule>
  </conditionalFormatting>
  <conditionalFormatting sqref="AL16:AL35">
    <cfRule type="dataBar" priority="4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{E073502A-BE2B-4FC2-B985-56F045754748}</x14:id>
        </ext>
      </extLst>
    </cfRule>
  </conditionalFormatting>
  <conditionalFormatting sqref="AK40">
    <cfRule type="cellIs" dxfId="207" priority="42" operator="equal">
      <formula>#REF!</formula>
    </cfRule>
    <cfRule type="cellIs" dxfId="206" priority="43" operator="lessThan">
      <formula>#REF!</formula>
    </cfRule>
  </conditionalFormatting>
  <conditionalFormatting sqref="AF40">
    <cfRule type="cellIs" dxfId="205" priority="60" operator="equal">
      <formula>$D$13</formula>
    </cfRule>
    <cfRule type="iconSet" priority="61">
      <iconSet iconSet="3Symbols">
        <cfvo type="percent" val="0"/>
        <cfvo type="percent" val="33"/>
        <cfvo type="num" val="&quot;сумм($D$4:$D$9)&quot;"/>
      </iconSet>
    </cfRule>
  </conditionalFormatting>
  <conditionalFormatting sqref="AH40">
    <cfRule type="cellIs" dxfId="204" priority="62" operator="equal">
      <formula>$D$13</formula>
    </cfRule>
    <cfRule type="iconSet" priority="63">
      <iconSet iconSet="3Symbols">
        <cfvo type="percent" val="0"/>
        <cfvo type="percent" val="33"/>
        <cfvo type="num" val="&quot;сумм($D$4:$D$9)&quot;"/>
      </iconSet>
    </cfRule>
  </conditionalFormatting>
  <conditionalFormatting sqref="AJ40">
    <cfRule type="cellIs" dxfId="203" priority="64" operator="equal">
      <formula>$D$13</formula>
    </cfRule>
    <cfRule type="iconSet" priority="65">
      <iconSet iconSet="3Symbols">
        <cfvo type="percent" val="0"/>
        <cfvo type="percent" val="33"/>
        <cfvo type="num" val="&quot;сумм($D$4:$D$9)&quot;"/>
      </iconSet>
    </cfRule>
  </conditionalFormatting>
  <conditionalFormatting sqref="AL40">
    <cfRule type="cellIs" dxfId="202" priority="66" operator="equal">
      <formula>$D$13</formula>
    </cfRule>
    <cfRule type="iconSet" priority="67">
      <iconSet iconSet="3Symbols">
        <cfvo type="percent" val="0"/>
        <cfvo type="percent" val="33"/>
        <cfvo type="num" val="&quot;сумм($D$4:$D$9)&quot;"/>
      </iconSet>
    </cfRule>
  </conditionalFormatting>
  <conditionalFormatting sqref="AE73:AE74">
    <cfRule type="dataBar" priority="3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{83FDBBA8-4DE4-447A-9B85-B53EF3DEADA5}</x14:id>
        </ext>
      </extLst>
    </cfRule>
  </conditionalFormatting>
  <conditionalFormatting sqref="AG73:AG74">
    <cfRule type="dataBar" priority="3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{35BB404F-11FB-49B8-AC80-B02E9187A30A}</x14:id>
        </ext>
      </extLst>
    </cfRule>
  </conditionalFormatting>
  <conditionalFormatting sqref="AI73:AI74">
    <cfRule type="dataBar" priority="3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{33A4427D-F07B-4978-B700-EFCBDE026D21}</x14:id>
        </ext>
      </extLst>
    </cfRule>
  </conditionalFormatting>
  <conditionalFormatting sqref="AF73:AF74">
    <cfRule type="dataBar" priority="3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{46961243-95EC-4B96-A6C9-3415801837CB}</x14:id>
        </ext>
      </extLst>
    </cfRule>
  </conditionalFormatting>
  <conditionalFormatting sqref="AH73:AH74">
    <cfRule type="dataBar" priority="29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{2425AAB6-E1EF-49F3-AFE5-F36BBD345E2F}</x14:id>
        </ext>
      </extLst>
    </cfRule>
  </conditionalFormatting>
  <conditionalFormatting sqref="AJ73:AJ74">
    <cfRule type="dataBar" priority="28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{69EBB348-3F09-4056-8039-CADDDA486E5F}</x14:id>
        </ext>
      </extLst>
    </cfRule>
  </conditionalFormatting>
  <conditionalFormatting sqref="AK73:AK74">
    <cfRule type="dataBar" priority="2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{C938786D-2895-4C67-906F-EA5C5EFFF3E9}</x14:id>
        </ext>
      </extLst>
    </cfRule>
  </conditionalFormatting>
  <conditionalFormatting sqref="AL73:AL74">
    <cfRule type="dataBar" priority="2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{AF8012CB-D624-4E80-B588-F06F83F0D1C2}</x14:id>
        </ext>
      </extLst>
    </cfRule>
  </conditionalFormatting>
  <conditionalFormatting sqref="AF75">
    <cfRule type="cellIs" dxfId="201" priority="24" operator="equal">
      <formula>$D$13</formula>
    </cfRule>
    <cfRule type="iconSet" priority="25">
      <iconSet iconSet="3Symbols">
        <cfvo type="percent" val="0"/>
        <cfvo type="percent" val="33"/>
        <cfvo type="num" val="&quot;сумм($D$4:$D$9)&quot;"/>
      </iconSet>
    </cfRule>
  </conditionalFormatting>
  <conditionalFormatting sqref="AH75">
    <cfRule type="cellIs" dxfId="200" priority="22" operator="equal">
      <formula>$D$13</formula>
    </cfRule>
    <cfRule type="iconSet" priority="23">
      <iconSet iconSet="3Symbols">
        <cfvo type="percent" val="0"/>
        <cfvo type="percent" val="33"/>
        <cfvo type="num" val="&quot;сумм($D$4:$D$9)&quot;"/>
      </iconSet>
    </cfRule>
  </conditionalFormatting>
  <conditionalFormatting sqref="AJ75">
    <cfRule type="cellIs" dxfId="199" priority="20" operator="equal">
      <formula>$D$13</formula>
    </cfRule>
    <cfRule type="iconSet" priority="21">
      <iconSet iconSet="3Symbols">
        <cfvo type="percent" val="0"/>
        <cfvo type="percent" val="33"/>
        <cfvo type="num" val="&quot;сумм($D$4:$D$9)&quot;"/>
      </iconSet>
    </cfRule>
  </conditionalFormatting>
  <conditionalFormatting sqref="AL75">
    <cfRule type="cellIs" dxfId="198" priority="18" operator="equal">
      <formula>$D$13</formula>
    </cfRule>
    <cfRule type="iconSet" priority="19">
      <iconSet iconSet="3Symbols">
        <cfvo type="percent" val="0"/>
        <cfvo type="percent" val="33"/>
        <cfvo type="num" val="&quot;сумм($D$4:$D$9)&quot;"/>
      </iconSet>
    </cfRule>
  </conditionalFormatting>
  <conditionalFormatting sqref="U16:U35">
    <cfRule type="dataBar" priority="1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{0A34E42F-33C5-46C0-96DE-BF398E5361EA}</x14:id>
        </ext>
      </extLst>
    </cfRule>
  </conditionalFormatting>
  <conditionalFormatting sqref="U38">
    <cfRule type="dataBar" priority="1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{5A7DDFD2-845C-43DE-A624-26FF0BB155C6}</x14:id>
        </ext>
      </extLst>
    </cfRule>
  </conditionalFormatting>
  <conditionalFormatting sqref="V38">
    <cfRule type="dataBar" priority="15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{3CD5AF9D-E8EA-4155-BA0B-4D9975C1EE70}</x14:id>
        </ext>
      </extLst>
    </cfRule>
  </conditionalFormatting>
  <conditionalFormatting sqref="AC38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{FC68C127-3659-4D41-9E71-4DA8BABF41DD}</x14:id>
        </ext>
      </extLst>
    </cfRule>
  </conditionalFormatting>
  <conditionalFormatting sqref="AD38">
    <cfRule type="dataBar" priority="13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{8C72F048-24F5-4C1B-935A-28BF8896D3EB}</x14:id>
        </ext>
      </extLst>
    </cfRule>
  </conditionalFormatting>
  <conditionalFormatting sqref="AK38"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{A1FD3E3F-4A3E-422F-B430-5BBD4308D5A8}</x14:id>
        </ext>
      </extLst>
    </cfRule>
  </conditionalFormatting>
  <conditionalFormatting sqref="AL38">
    <cfRule type="dataBar" priority="1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{6310D43E-9C1A-4FFA-B428-DC8CABF889CA}</x14:id>
        </ext>
      </extLst>
    </cfRule>
  </conditionalFormatting>
  <conditionalFormatting sqref="AK16:AK35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{D444F516-2659-489C-8978-D3CFB72AA556}</x14:id>
        </ext>
      </extLst>
    </cfRule>
  </conditionalFormatting>
  <conditionalFormatting sqref="B44:B68">
    <cfRule type="dataBar" priority="57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{46B9DA72-ECB8-4EC8-AC34-84E807680D66}</x14:id>
        </ext>
      </extLst>
    </cfRule>
  </conditionalFormatting>
  <conditionalFormatting sqref="C44:C68">
    <cfRule type="dataBar" priority="57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{833C8E1D-8577-4BDE-8CE7-6A7F36979D5C}</x14:id>
        </ext>
      </extLst>
    </cfRule>
  </conditionalFormatting>
  <conditionalFormatting sqref="D44:D68">
    <cfRule type="dataBar" priority="57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{338610BB-AEE0-446E-9539-2454CEFB588E}</x14:id>
        </ext>
      </extLst>
    </cfRule>
  </conditionalFormatting>
  <conditionalFormatting sqref="E44:E68">
    <cfRule type="dataBar" priority="5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{B9C3B030-D920-4F30-B659-963413A955FC}</x14:id>
        </ext>
      </extLst>
    </cfRule>
  </conditionalFormatting>
  <conditionalFormatting sqref="G44:G68">
    <cfRule type="dataBar" priority="57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{F90D0A29-0861-4650-B74E-4EA7732AB30F}</x14:id>
        </ext>
      </extLst>
    </cfRule>
  </conditionalFormatting>
  <conditionalFormatting sqref="H44:H68">
    <cfRule type="dataBar" priority="575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{D797D3E6-F75C-4DEB-A783-D8885F3E89CC}</x14:id>
        </ext>
      </extLst>
    </cfRule>
  </conditionalFormatting>
  <conditionalFormatting sqref="I44:I68">
    <cfRule type="dataBar" priority="57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{31B2F542-405C-40DD-9030-1E0854D782BE}</x14:id>
        </ext>
      </extLst>
    </cfRule>
  </conditionalFormatting>
  <conditionalFormatting sqref="J44:J68">
    <cfRule type="dataBar" priority="577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{F24DB543-3447-4268-91ED-B623B4883541}</x14:id>
        </ext>
      </extLst>
    </cfRule>
  </conditionalFormatting>
  <conditionalFormatting sqref="K44:K68">
    <cfRule type="dataBar" priority="57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{63F59A05-DD9D-4A25-8B91-DC5FAB19F878}</x14:id>
        </ext>
      </extLst>
    </cfRule>
  </conditionalFormatting>
  <conditionalFormatting sqref="L44:L68">
    <cfRule type="dataBar" priority="579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{DD4B177A-A3DB-444A-8F69-FD79CB2C4C28}</x14:id>
        </ext>
      </extLst>
    </cfRule>
  </conditionalFormatting>
  <conditionalFormatting sqref="M44:M68">
    <cfRule type="dataBar" priority="58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{A03D5203-8899-4336-89F4-E5D60D052117}</x14:id>
        </ext>
      </extLst>
    </cfRule>
  </conditionalFormatting>
  <conditionalFormatting sqref="N44:N68">
    <cfRule type="dataBar" priority="58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{97F30CC5-674D-4C8F-8014-E4B0FA7080CA}</x14:id>
        </ext>
      </extLst>
    </cfRule>
  </conditionalFormatting>
  <conditionalFormatting sqref="O44:O68">
    <cfRule type="dataBar" priority="58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{97F3DF9E-32C6-4025-AE28-84056A8AE2BA}</x14:id>
        </ext>
      </extLst>
    </cfRule>
  </conditionalFormatting>
  <conditionalFormatting sqref="P44:P68">
    <cfRule type="dataBar" priority="583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{8A578D45-3134-42BA-A976-CCF68B0A1507}</x14:id>
        </ext>
      </extLst>
    </cfRule>
  </conditionalFormatting>
  <conditionalFormatting sqref="Q44:Q68">
    <cfRule type="dataBar" priority="58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{C35187C8-135C-45AE-88A2-5C6A36082A47}</x14:id>
        </ext>
      </extLst>
    </cfRule>
  </conditionalFormatting>
  <conditionalFormatting sqref="R44:R68">
    <cfRule type="dataBar" priority="585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{22CB34DE-1EC9-4AB5-887D-2A0A471928AF}</x14:id>
        </ext>
      </extLst>
    </cfRule>
  </conditionalFormatting>
  <conditionalFormatting sqref="S44:S68">
    <cfRule type="dataBar" priority="58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{E3832F68-B8BC-44D6-B68D-55A8E13F5E42}</x14:id>
        </ext>
      </extLst>
    </cfRule>
  </conditionalFormatting>
  <conditionalFormatting sqref="T44:T68">
    <cfRule type="dataBar" priority="587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{84D1A3C3-D33E-4090-B613-63928CC15133}</x14:id>
        </ext>
      </extLst>
    </cfRule>
  </conditionalFormatting>
  <conditionalFormatting sqref="W44:W68">
    <cfRule type="dataBar" priority="58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{097E59F0-C20E-4B8D-9523-0F679BFD413A}</x14:id>
        </ext>
      </extLst>
    </cfRule>
  </conditionalFormatting>
  <conditionalFormatting sqref="X44:X68">
    <cfRule type="dataBar" priority="589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{DB990245-1013-49DA-A5F8-D298D710552A}</x14:id>
        </ext>
      </extLst>
    </cfRule>
  </conditionalFormatting>
  <conditionalFormatting sqref="Y44:Y68">
    <cfRule type="dataBar" priority="59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{48B1B2D8-6FE8-466C-865E-D2F791C98175}</x14:id>
        </ext>
      </extLst>
    </cfRule>
  </conditionalFormatting>
  <conditionalFormatting sqref="Z44:Z68">
    <cfRule type="dataBar" priority="59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{EC48A7FF-3A47-41F1-B9D8-18C188CC8566}</x14:id>
        </ext>
      </extLst>
    </cfRule>
  </conditionalFormatting>
  <conditionalFormatting sqref="AA44:AA68">
    <cfRule type="dataBar" priority="59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{AB655B0A-9D5D-4716-8E5D-92D128954374}</x14:id>
        </ext>
      </extLst>
    </cfRule>
  </conditionalFormatting>
  <conditionalFormatting sqref="AB44:AB68">
    <cfRule type="dataBar" priority="593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{31F9E75B-B8C2-4EDD-9B2C-BC22D708A30E}</x14:id>
        </ext>
      </extLst>
    </cfRule>
  </conditionalFormatting>
  <conditionalFormatting sqref="AE44:AE68">
    <cfRule type="dataBar" priority="59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{3939F8A8-C2A4-4CA2-9284-015486EBAA89}</x14:id>
        </ext>
      </extLst>
    </cfRule>
  </conditionalFormatting>
  <conditionalFormatting sqref="AF44:AF68">
    <cfRule type="dataBar" priority="595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{73268222-9098-4FBB-A840-11BB01E3A243}</x14:id>
        </ext>
      </extLst>
    </cfRule>
  </conditionalFormatting>
  <conditionalFormatting sqref="AG44:AG68">
    <cfRule type="dataBar" priority="59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{D2872D7C-08A9-4B0C-9BBE-44D25474B4F9}</x14:id>
        </ext>
      </extLst>
    </cfRule>
  </conditionalFormatting>
  <conditionalFormatting sqref="AH44:AH68">
    <cfRule type="dataBar" priority="597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{116866BF-290D-43F4-9CF0-A975B6896CB9}</x14:id>
        </ext>
      </extLst>
    </cfRule>
  </conditionalFormatting>
  <conditionalFormatting sqref="AI44:AI68">
    <cfRule type="dataBar" priority="59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{2CE3D8AB-213D-4C9A-A79E-6CC30F3BF9E6}</x14:id>
        </ext>
      </extLst>
    </cfRule>
  </conditionalFormatting>
  <conditionalFormatting sqref="AJ44:AJ68">
    <cfRule type="dataBar" priority="599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{150528D9-801C-4786-A280-7ED36F9D5D26}</x14:id>
        </ext>
      </extLst>
    </cfRule>
  </conditionalFormatting>
  <conditionalFormatting sqref="U44:U68">
    <cfRule type="dataBar" priority="60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{357242D2-13E2-48A4-8C51-83318770000F}</x14:id>
        </ext>
      </extLst>
    </cfRule>
  </conditionalFormatting>
  <conditionalFormatting sqref="V44:V68">
    <cfRule type="dataBar" priority="60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{883AF2EE-C0F6-4612-9D0C-DD2FF4B8ED1B}</x14:id>
        </ext>
      </extLst>
    </cfRule>
  </conditionalFormatting>
  <conditionalFormatting sqref="AC44:AC68">
    <cfRule type="dataBar" priority="60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{6C613DD0-F5F5-4834-AB04-C75D435AAD39}</x14:id>
        </ext>
      </extLst>
    </cfRule>
  </conditionalFormatting>
  <conditionalFormatting sqref="AD44:AD68">
    <cfRule type="dataBar" priority="603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{19DB22C8-ABF1-49AC-A343-0AA13B9D3F28}</x14:id>
        </ext>
      </extLst>
    </cfRule>
  </conditionalFormatting>
  <conditionalFormatting sqref="AK44:AK68">
    <cfRule type="dataBar" priority="60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{B195D8D7-A2AD-4CB7-8F5E-B31E1479E5EB}</x14:id>
        </ext>
      </extLst>
    </cfRule>
  </conditionalFormatting>
  <conditionalFormatting sqref="AL44:AL68">
    <cfRule type="dataBar" priority="605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{EB9F3FC7-3564-4902-B174-C664426D4489}</x14:id>
        </ext>
      </extLst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9646CC2-3031-4038-920A-BC7A48848C3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B39</xm:sqref>
        </x14:conditionalFormatting>
        <x14:conditionalFormatting xmlns:xm="http://schemas.microsoft.com/office/excel/2006/main">
          <x14:cfRule type="dataBar" id="{714DED06-512A-43E3-9980-176C5617CCC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C39</xm:sqref>
        </x14:conditionalFormatting>
        <x14:conditionalFormatting xmlns:xm="http://schemas.microsoft.com/office/excel/2006/main">
          <x14:cfRule type="dataBar" id="{3CC85A7E-1B86-479C-9522-8FF6684AA6D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D39</xm:sqref>
        </x14:conditionalFormatting>
        <x14:conditionalFormatting xmlns:xm="http://schemas.microsoft.com/office/excel/2006/main">
          <x14:cfRule type="dataBar" id="{8C8D12D3-11A7-46C3-B458-FBB57CB6EEB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E39</xm:sqref>
        </x14:conditionalFormatting>
        <x14:conditionalFormatting xmlns:xm="http://schemas.microsoft.com/office/excel/2006/main">
          <x14:cfRule type="dataBar" id="{93404566-4B6A-44EF-A9B4-0CE7E648633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B73:B74</xm:sqref>
        </x14:conditionalFormatting>
        <x14:conditionalFormatting xmlns:xm="http://schemas.microsoft.com/office/excel/2006/main">
          <x14:cfRule type="dataBar" id="{D237765A-A912-4637-83F4-CB6FA67583B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C73:C74</xm:sqref>
        </x14:conditionalFormatting>
        <x14:conditionalFormatting xmlns:xm="http://schemas.microsoft.com/office/excel/2006/main">
          <x14:cfRule type="dataBar" id="{7DC874AE-768B-402F-B93F-2996C84F1BED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D73:D74</xm:sqref>
        </x14:conditionalFormatting>
        <x14:conditionalFormatting xmlns:xm="http://schemas.microsoft.com/office/excel/2006/main">
          <x14:cfRule type="dataBar" id="{0702DF55-BF3B-4816-9F38-6E35B333E1D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E73:E74</xm:sqref>
        </x14:conditionalFormatting>
        <x14:conditionalFormatting xmlns:xm="http://schemas.microsoft.com/office/excel/2006/main">
          <x14:cfRule type="dataBar" id="{13F84F34-E841-4BAC-B934-033B1EC93C2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B16:B35 B38</xm:sqref>
        </x14:conditionalFormatting>
        <x14:conditionalFormatting xmlns:xm="http://schemas.microsoft.com/office/excel/2006/main">
          <x14:cfRule type="dataBar" id="{3A19CD90-DB07-4E1B-8F0B-19000758BE5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C16:C35 C38</xm:sqref>
        </x14:conditionalFormatting>
        <x14:conditionalFormatting xmlns:xm="http://schemas.microsoft.com/office/excel/2006/main">
          <x14:cfRule type="dataBar" id="{D25D416D-BF12-4C61-8A8B-0B5112D7C648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D16:D35 D38</xm:sqref>
        </x14:conditionalFormatting>
        <x14:conditionalFormatting xmlns:xm="http://schemas.microsoft.com/office/excel/2006/main">
          <x14:cfRule type="dataBar" id="{821E9B42-0D3F-4AA6-99EA-C5F257EDE2F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E16:E35 E38</xm:sqref>
        </x14:conditionalFormatting>
        <x14:conditionalFormatting xmlns:xm="http://schemas.microsoft.com/office/excel/2006/main">
          <x14:cfRule type="dataBar" id="{4F923F01-5E4A-4B8A-80D2-F507FCD7C58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G16:G35 G38</xm:sqref>
        </x14:conditionalFormatting>
        <x14:conditionalFormatting xmlns:xm="http://schemas.microsoft.com/office/excel/2006/main">
          <x14:cfRule type="dataBar" id="{FD06DFCC-D2FF-4260-8A59-84D0D366DDE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I16:I35 I38</xm:sqref>
        </x14:conditionalFormatting>
        <x14:conditionalFormatting xmlns:xm="http://schemas.microsoft.com/office/excel/2006/main">
          <x14:cfRule type="dataBar" id="{A34865C7-33E0-4EF1-927D-E73E2760A15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K16:K35 K38</xm:sqref>
        </x14:conditionalFormatting>
        <x14:conditionalFormatting xmlns:xm="http://schemas.microsoft.com/office/excel/2006/main">
          <x14:cfRule type="dataBar" id="{063C7913-7F3E-4AB8-8EF5-A45DA665098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H16:H35 H38</xm:sqref>
        </x14:conditionalFormatting>
        <x14:conditionalFormatting xmlns:xm="http://schemas.microsoft.com/office/excel/2006/main">
          <x14:cfRule type="dataBar" id="{4104C372-4A98-4F3D-AD07-5E05F9FCF55B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J16:J35 J38</xm:sqref>
        </x14:conditionalFormatting>
        <x14:conditionalFormatting xmlns:xm="http://schemas.microsoft.com/office/excel/2006/main">
          <x14:cfRule type="dataBar" id="{6ACA76DB-53BD-46FC-90D4-CB9E95F46768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L16:L35 L38</xm:sqref>
        </x14:conditionalFormatting>
        <x14:conditionalFormatting xmlns:xm="http://schemas.microsoft.com/office/excel/2006/main">
          <x14:cfRule type="dataBar" id="{B772B5DE-BC45-4412-A203-EC0564463BF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M16:M35</xm:sqref>
        </x14:conditionalFormatting>
        <x14:conditionalFormatting xmlns:xm="http://schemas.microsoft.com/office/excel/2006/main">
          <x14:cfRule type="dataBar" id="{8D493486-C9BD-4918-90E2-DA9EBFC8AABB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N16:N35</xm:sqref>
        </x14:conditionalFormatting>
        <x14:conditionalFormatting xmlns:xm="http://schemas.microsoft.com/office/excel/2006/main">
          <x14:cfRule type="dataBar" id="{1C13ACA7-74AE-46C9-BA3B-D93DFBDD63F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M38</xm:sqref>
        </x14:conditionalFormatting>
        <x14:conditionalFormatting xmlns:xm="http://schemas.microsoft.com/office/excel/2006/main">
          <x14:cfRule type="dataBar" id="{677A591E-7D80-4DC9-8BF1-FF5B8E3806BB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N38</xm:sqref>
        </x14:conditionalFormatting>
        <x14:conditionalFormatting xmlns:xm="http://schemas.microsoft.com/office/excel/2006/main">
          <x14:cfRule type="dataBar" id="{E084DBDB-5C2F-44DE-8BCF-791B7AB0400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G73:G74</xm:sqref>
        </x14:conditionalFormatting>
        <x14:conditionalFormatting xmlns:xm="http://schemas.microsoft.com/office/excel/2006/main">
          <x14:cfRule type="dataBar" id="{68B035AC-4F1C-40B6-9968-7A94108C0B8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I73:I74</xm:sqref>
        </x14:conditionalFormatting>
        <x14:conditionalFormatting xmlns:xm="http://schemas.microsoft.com/office/excel/2006/main">
          <x14:cfRule type="dataBar" id="{0FE0CDA8-AA29-4C6B-965C-D63270CBD7F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K73:K74</xm:sqref>
        </x14:conditionalFormatting>
        <x14:conditionalFormatting xmlns:xm="http://schemas.microsoft.com/office/excel/2006/main">
          <x14:cfRule type="dataBar" id="{A7C99BF7-29FD-4722-B62A-2F54E0D16910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H73:H74</xm:sqref>
        </x14:conditionalFormatting>
        <x14:conditionalFormatting xmlns:xm="http://schemas.microsoft.com/office/excel/2006/main">
          <x14:cfRule type="dataBar" id="{BD89967B-1825-40F6-B04A-AFF9A9688C6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J73:J74</xm:sqref>
        </x14:conditionalFormatting>
        <x14:conditionalFormatting xmlns:xm="http://schemas.microsoft.com/office/excel/2006/main">
          <x14:cfRule type="dataBar" id="{FF90757B-A259-4DDA-AEC1-48C43519413F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L73:L74</xm:sqref>
        </x14:conditionalFormatting>
        <x14:conditionalFormatting xmlns:xm="http://schemas.microsoft.com/office/excel/2006/main">
          <x14:cfRule type="dataBar" id="{F8818C40-5D08-49C0-BFA9-ADBE2A5A5FB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M73:M74</xm:sqref>
        </x14:conditionalFormatting>
        <x14:conditionalFormatting xmlns:xm="http://schemas.microsoft.com/office/excel/2006/main">
          <x14:cfRule type="dataBar" id="{02337834-97E9-479E-9AF0-9A13F519B0E6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N73:N74</xm:sqref>
        </x14:conditionalFormatting>
        <x14:conditionalFormatting xmlns:xm="http://schemas.microsoft.com/office/excel/2006/main">
          <x14:cfRule type="dataBar" id="{7329D36F-EA69-4ACC-A1E0-1B43849C6FF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O16:O35 O38</xm:sqref>
        </x14:conditionalFormatting>
        <x14:conditionalFormatting xmlns:xm="http://schemas.microsoft.com/office/excel/2006/main">
          <x14:cfRule type="dataBar" id="{D3B51BD8-5016-4E4D-A628-9262AE3CBE0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Q16:Q35 Q38</xm:sqref>
        </x14:conditionalFormatting>
        <x14:conditionalFormatting xmlns:xm="http://schemas.microsoft.com/office/excel/2006/main">
          <x14:cfRule type="dataBar" id="{C6AA16F7-4B64-4357-96EE-B0EED31BE71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S16:S35 S38</xm:sqref>
        </x14:conditionalFormatting>
        <x14:conditionalFormatting xmlns:xm="http://schemas.microsoft.com/office/excel/2006/main">
          <x14:cfRule type="dataBar" id="{5DA3E621-228F-418E-89FF-AE4C46F95C54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P16:P35 P38</xm:sqref>
        </x14:conditionalFormatting>
        <x14:conditionalFormatting xmlns:xm="http://schemas.microsoft.com/office/excel/2006/main">
          <x14:cfRule type="dataBar" id="{C2F14B83-7DA2-41B7-BF69-066966DA3803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R16:R35 R38</xm:sqref>
        </x14:conditionalFormatting>
        <x14:conditionalFormatting xmlns:xm="http://schemas.microsoft.com/office/excel/2006/main">
          <x14:cfRule type="dataBar" id="{CD1DA9B1-8743-4C2B-BFEB-3F625D0A676B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T16:T35 T38</xm:sqref>
        </x14:conditionalFormatting>
        <x14:conditionalFormatting xmlns:xm="http://schemas.microsoft.com/office/excel/2006/main">
          <x14:cfRule type="dataBar" id="{6979EE17-8F45-41DE-9E7C-CD48ECE3E95B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V16:V35</xm:sqref>
        </x14:conditionalFormatting>
        <x14:conditionalFormatting xmlns:xm="http://schemas.microsoft.com/office/excel/2006/main">
          <x14:cfRule type="dataBar" id="{9824ECA2-D29F-4087-A133-39E35D60DAE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O73:O74</xm:sqref>
        </x14:conditionalFormatting>
        <x14:conditionalFormatting xmlns:xm="http://schemas.microsoft.com/office/excel/2006/main">
          <x14:cfRule type="dataBar" id="{E673978C-AF33-480B-A453-9D2529D465A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Q73:Q74</xm:sqref>
        </x14:conditionalFormatting>
        <x14:conditionalFormatting xmlns:xm="http://schemas.microsoft.com/office/excel/2006/main">
          <x14:cfRule type="dataBar" id="{F9E58427-8CF5-4A9B-95CA-21025545834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S73:S74</xm:sqref>
        </x14:conditionalFormatting>
        <x14:conditionalFormatting xmlns:xm="http://schemas.microsoft.com/office/excel/2006/main">
          <x14:cfRule type="dataBar" id="{3C324D3E-7AA9-41A5-ACEA-79D21443F2A1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P73:P74</xm:sqref>
        </x14:conditionalFormatting>
        <x14:conditionalFormatting xmlns:xm="http://schemas.microsoft.com/office/excel/2006/main">
          <x14:cfRule type="dataBar" id="{A5815895-4E88-438A-80FF-1DEAAD9B284A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R73:R74</xm:sqref>
        </x14:conditionalFormatting>
        <x14:conditionalFormatting xmlns:xm="http://schemas.microsoft.com/office/excel/2006/main">
          <x14:cfRule type="dataBar" id="{E6726E43-49BD-4366-BC87-5DB388C44110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T73:T74</xm:sqref>
        </x14:conditionalFormatting>
        <x14:conditionalFormatting xmlns:xm="http://schemas.microsoft.com/office/excel/2006/main">
          <x14:cfRule type="dataBar" id="{4537B483-8848-4825-9D2B-8390DD663D1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U73:U74</xm:sqref>
        </x14:conditionalFormatting>
        <x14:conditionalFormatting xmlns:xm="http://schemas.microsoft.com/office/excel/2006/main">
          <x14:cfRule type="dataBar" id="{9F4D6EDF-E603-4135-9C61-9DCA88FA3F64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V73:V74</xm:sqref>
        </x14:conditionalFormatting>
        <x14:conditionalFormatting xmlns:xm="http://schemas.microsoft.com/office/excel/2006/main">
          <x14:cfRule type="dataBar" id="{5D02D892-EC89-46C6-8264-04FB341E38C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W16:W35 W38</xm:sqref>
        </x14:conditionalFormatting>
        <x14:conditionalFormatting xmlns:xm="http://schemas.microsoft.com/office/excel/2006/main">
          <x14:cfRule type="dataBar" id="{909B7777-9858-4883-BAEC-EFF9CF37458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Y16:Y35 Y38</xm:sqref>
        </x14:conditionalFormatting>
        <x14:conditionalFormatting xmlns:xm="http://schemas.microsoft.com/office/excel/2006/main">
          <x14:cfRule type="dataBar" id="{F49FA60D-AFC6-4DE3-8A5F-59E4A849390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AA16:AA35 AA38</xm:sqref>
        </x14:conditionalFormatting>
        <x14:conditionalFormatting xmlns:xm="http://schemas.microsoft.com/office/excel/2006/main">
          <x14:cfRule type="dataBar" id="{8AC7C75E-6714-43BA-8363-3D4FAFB7EAF0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X16:X35 X38</xm:sqref>
        </x14:conditionalFormatting>
        <x14:conditionalFormatting xmlns:xm="http://schemas.microsoft.com/office/excel/2006/main">
          <x14:cfRule type="dataBar" id="{9E6E19B3-9063-4039-8B61-880D83D17B22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Z16:Z35 Z38</xm:sqref>
        </x14:conditionalFormatting>
        <x14:conditionalFormatting xmlns:xm="http://schemas.microsoft.com/office/excel/2006/main">
          <x14:cfRule type="dataBar" id="{5EA00B0F-4FB8-4C22-BA1E-6AA27B7424B4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AB16:AB35 AB38</xm:sqref>
        </x14:conditionalFormatting>
        <x14:conditionalFormatting xmlns:xm="http://schemas.microsoft.com/office/excel/2006/main">
          <x14:cfRule type="dataBar" id="{A5646BA7-7A20-41B6-9B02-43DF546B177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AC16:AC35</xm:sqref>
        </x14:conditionalFormatting>
        <x14:conditionalFormatting xmlns:xm="http://schemas.microsoft.com/office/excel/2006/main">
          <x14:cfRule type="dataBar" id="{74F4078B-2C39-41D6-A2B6-BE37705A149A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AD16:AD35</xm:sqref>
        </x14:conditionalFormatting>
        <x14:conditionalFormatting xmlns:xm="http://schemas.microsoft.com/office/excel/2006/main">
          <x14:cfRule type="dataBar" id="{DB253438-4E3D-4F68-8A83-594C1E3D690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W73:W74</xm:sqref>
        </x14:conditionalFormatting>
        <x14:conditionalFormatting xmlns:xm="http://schemas.microsoft.com/office/excel/2006/main">
          <x14:cfRule type="dataBar" id="{2AD713EA-5149-4B73-AB58-A78765B3E4A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Y73:Y74</xm:sqref>
        </x14:conditionalFormatting>
        <x14:conditionalFormatting xmlns:xm="http://schemas.microsoft.com/office/excel/2006/main">
          <x14:cfRule type="dataBar" id="{DE04983F-1863-4187-8D87-2DBF394E945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AA73:AA74</xm:sqref>
        </x14:conditionalFormatting>
        <x14:conditionalFormatting xmlns:xm="http://schemas.microsoft.com/office/excel/2006/main">
          <x14:cfRule type="dataBar" id="{634B9E54-2105-4182-AB28-59707D50EAB5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X73:X74</xm:sqref>
        </x14:conditionalFormatting>
        <x14:conditionalFormatting xmlns:xm="http://schemas.microsoft.com/office/excel/2006/main">
          <x14:cfRule type="dataBar" id="{823EF32D-6D9A-41AA-BB1F-0984817F3FF7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Z73:Z74</xm:sqref>
        </x14:conditionalFormatting>
        <x14:conditionalFormatting xmlns:xm="http://schemas.microsoft.com/office/excel/2006/main">
          <x14:cfRule type="dataBar" id="{B3719F27-C392-4406-AD76-A790119CE487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AB73:AB74</xm:sqref>
        </x14:conditionalFormatting>
        <x14:conditionalFormatting xmlns:xm="http://schemas.microsoft.com/office/excel/2006/main">
          <x14:cfRule type="dataBar" id="{C4FBA27F-85D6-47A9-804D-5911FB96D89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AC73:AC74</xm:sqref>
        </x14:conditionalFormatting>
        <x14:conditionalFormatting xmlns:xm="http://schemas.microsoft.com/office/excel/2006/main">
          <x14:cfRule type="dataBar" id="{DC9B1DB3-FE6F-4042-952B-EA466EE7FA1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AD73:AD74</xm:sqref>
        </x14:conditionalFormatting>
        <x14:conditionalFormatting xmlns:xm="http://schemas.microsoft.com/office/excel/2006/main">
          <x14:cfRule type="dataBar" id="{A869A22B-7AFF-4970-854D-40A97552090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AE16:AE35 AE38</xm:sqref>
        </x14:conditionalFormatting>
        <x14:conditionalFormatting xmlns:xm="http://schemas.microsoft.com/office/excel/2006/main">
          <x14:cfRule type="dataBar" id="{7AD87805-6DA2-42ED-8A20-6A84F11A8B2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AG16:AG35 AG38</xm:sqref>
        </x14:conditionalFormatting>
        <x14:conditionalFormatting xmlns:xm="http://schemas.microsoft.com/office/excel/2006/main">
          <x14:cfRule type="dataBar" id="{9BAE2C3C-FB00-48CA-B9C2-BF2B6EC4E95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AI16:AI35 AI38</xm:sqref>
        </x14:conditionalFormatting>
        <x14:conditionalFormatting xmlns:xm="http://schemas.microsoft.com/office/excel/2006/main">
          <x14:cfRule type="dataBar" id="{E8EC9BD2-C8E5-444F-BA86-1463BBDA5918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AF16:AF35 AF38</xm:sqref>
        </x14:conditionalFormatting>
        <x14:conditionalFormatting xmlns:xm="http://schemas.microsoft.com/office/excel/2006/main">
          <x14:cfRule type="dataBar" id="{A05D9DBF-819F-4564-AE18-82C61E59AAF8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AH16:AH35 AH38</xm:sqref>
        </x14:conditionalFormatting>
        <x14:conditionalFormatting xmlns:xm="http://schemas.microsoft.com/office/excel/2006/main">
          <x14:cfRule type="dataBar" id="{465109DA-8095-4E05-B95F-7FBA76B74D26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AJ16:AJ35 AJ38</xm:sqref>
        </x14:conditionalFormatting>
        <x14:conditionalFormatting xmlns:xm="http://schemas.microsoft.com/office/excel/2006/main">
          <x14:cfRule type="dataBar" id="{E073502A-BE2B-4FC2-B985-56F045754748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AL16:AL35</xm:sqref>
        </x14:conditionalFormatting>
        <x14:conditionalFormatting xmlns:xm="http://schemas.microsoft.com/office/excel/2006/main">
          <x14:cfRule type="dataBar" id="{83FDBBA8-4DE4-447A-9B85-B53EF3DEADA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AE73:AE74</xm:sqref>
        </x14:conditionalFormatting>
        <x14:conditionalFormatting xmlns:xm="http://schemas.microsoft.com/office/excel/2006/main">
          <x14:cfRule type="dataBar" id="{35BB404F-11FB-49B8-AC80-B02E9187A30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AG73:AG74</xm:sqref>
        </x14:conditionalFormatting>
        <x14:conditionalFormatting xmlns:xm="http://schemas.microsoft.com/office/excel/2006/main">
          <x14:cfRule type="dataBar" id="{33A4427D-F07B-4978-B700-EFCBDE026D2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AI73:AI74</xm:sqref>
        </x14:conditionalFormatting>
        <x14:conditionalFormatting xmlns:xm="http://schemas.microsoft.com/office/excel/2006/main">
          <x14:cfRule type="dataBar" id="{46961243-95EC-4B96-A6C9-3415801837CB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AF73:AF74</xm:sqref>
        </x14:conditionalFormatting>
        <x14:conditionalFormatting xmlns:xm="http://schemas.microsoft.com/office/excel/2006/main">
          <x14:cfRule type="dataBar" id="{2425AAB6-E1EF-49F3-AFE5-F36BBD345E2F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AH73:AH74</xm:sqref>
        </x14:conditionalFormatting>
        <x14:conditionalFormatting xmlns:xm="http://schemas.microsoft.com/office/excel/2006/main">
          <x14:cfRule type="dataBar" id="{69EBB348-3F09-4056-8039-CADDDA486E5F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AJ73:AJ74</xm:sqref>
        </x14:conditionalFormatting>
        <x14:conditionalFormatting xmlns:xm="http://schemas.microsoft.com/office/excel/2006/main">
          <x14:cfRule type="dataBar" id="{C938786D-2895-4C67-906F-EA5C5EFFF3E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AK73:AK74</xm:sqref>
        </x14:conditionalFormatting>
        <x14:conditionalFormatting xmlns:xm="http://schemas.microsoft.com/office/excel/2006/main">
          <x14:cfRule type="dataBar" id="{AF8012CB-D624-4E80-B588-F06F83F0D1C2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AL73:AL74</xm:sqref>
        </x14:conditionalFormatting>
        <x14:conditionalFormatting xmlns:xm="http://schemas.microsoft.com/office/excel/2006/main">
          <x14:cfRule type="dataBar" id="{0A34E42F-33C5-46C0-96DE-BF398E5361E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U16:U35</xm:sqref>
        </x14:conditionalFormatting>
        <x14:conditionalFormatting xmlns:xm="http://schemas.microsoft.com/office/excel/2006/main">
          <x14:cfRule type="dataBar" id="{5A7DDFD2-845C-43DE-A624-26FF0BB155C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U38</xm:sqref>
        </x14:conditionalFormatting>
        <x14:conditionalFormatting xmlns:xm="http://schemas.microsoft.com/office/excel/2006/main">
          <x14:cfRule type="dataBar" id="{3CD5AF9D-E8EA-4155-BA0B-4D9975C1EE70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V38</xm:sqref>
        </x14:conditionalFormatting>
        <x14:conditionalFormatting xmlns:xm="http://schemas.microsoft.com/office/excel/2006/main">
          <x14:cfRule type="dataBar" id="{FC68C127-3659-4D41-9E71-4DA8BABF41D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AC38</xm:sqref>
        </x14:conditionalFormatting>
        <x14:conditionalFormatting xmlns:xm="http://schemas.microsoft.com/office/excel/2006/main">
          <x14:cfRule type="dataBar" id="{8C72F048-24F5-4C1B-935A-28BF8896D3EB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AD38</xm:sqref>
        </x14:conditionalFormatting>
        <x14:conditionalFormatting xmlns:xm="http://schemas.microsoft.com/office/excel/2006/main">
          <x14:cfRule type="dataBar" id="{A1FD3E3F-4A3E-422F-B430-5BBD4308D5A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AK38</xm:sqref>
        </x14:conditionalFormatting>
        <x14:conditionalFormatting xmlns:xm="http://schemas.microsoft.com/office/excel/2006/main">
          <x14:cfRule type="dataBar" id="{6310D43E-9C1A-4FFA-B428-DC8CABF889CA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AL38</xm:sqref>
        </x14:conditionalFormatting>
        <x14:conditionalFormatting xmlns:xm="http://schemas.microsoft.com/office/excel/2006/main">
          <x14:cfRule type="dataBar" id="{D444F516-2659-489C-8978-D3CFB72AA55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AK16:AK35</xm:sqref>
        </x14:conditionalFormatting>
        <x14:conditionalFormatting xmlns:xm="http://schemas.microsoft.com/office/excel/2006/main">
          <x14:cfRule type="dataBar" id="{46B9DA72-ECB8-4EC8-AC34-84E807680D6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B44:B68</xm:sqref>
        </x14:conditionalFormatting>
        <x14:conditionalFormatting xmlns:xm="http://schemas.microsoft.com/office/excel/2006/main">
          <x14:cfRule type="dataBar" id="{833C8E1D-8577-4BDE-8CE7-6A7F36979D5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C44:C68</xm:sqref>
        </x14:conditionalFormatting>
        <x14:conditionalFormatting xmlns:xm="http://schemas.microsoft.com/office/excel/2006/main">
          <x14:cfRule type="dataBar" id="{338610BB-AEE0-446E-9539-2454CEFB588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D44:D68</xm:sqref>
        </x14:conditionalFormatting>
        <x14:conditionalFormatting xmlns:xm="http://schemas.microsoft.com/office/excel/2006/main">
          <x14:cfRule type="dataBar" id="{B9C3B030-D920-4F30-B659-963413A955F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E44:E68</xm:sqref>
        </x14:conditionalFormatting>
        <x14:conditionalFormatting xmlns:xm="http://schemas.microsoft.com/office/excel/2006/main">
          <x14:cfRule type="dataBar" id="{F90D0A29-0861-4650-B74E-4EA7732AB30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G44:G68</xm:sqref>
        </x14:conditionalFormatting>
        <x14:conditionalFormatting xmlns:xm="http://schemas.microsoft.com/office/excel/2006/main">
          <x14:cfRule type="dataBar" id="{D797D3E6-F75C-4DEB-A783-D8885F3E89CC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H44:H68</xm:sqref>
        </x14:conditionalFormatting>
        <x14:conditionalFormatting xmlns:xm="http://schemas.microsoft.com/office/excel/2006/main">
          <x14:cfRule type="dataBar" id="{31B2F542-405C-40DD-9030-1E0854D782B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I44:I68</xm:sqref>
        </x14:conditionalFormatting>
        <x14:conditionalFormatting xmlns:xm="http://schemas.microsoft.com/office/excel/2006/main">
          <x14:cfRule type="dataBar" id="{F24DB543-3447-4268-91ED-B623B4883541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J44:J68</xm:sqref>
        </x14:conditionalFormatting>
        <x14:conditionalFormatting xmlns:xm="http://schemas.microsoft.com/office/excel/2006/main">
          <x14:cfRule type="dataBar" id="{63F59A05-DD9D-4A25-8B91-DC5FAB19F87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K44:K68</xm:sqref>
        </x14:conditionalFormatting>
        <x14:conditionalFormatting xmlns:xm="http://schemas.microsoft.com/office/excel/2006/main">
          <x14:cfRule type="dataBar" id="{DD4B177A-A3DB-444A-8F69-FD79CB2C4C28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L44:L68</xm:sqref>
        </x14:conditionalFormatting>
        <x14:conditionalFormatting xmlns:xm="http://schemas.microsoft.com/office/excel/2006/main">
          <x14:cfRule type="dataBar" id="{A03D5203-8899-4336-89F4-E5D60D05211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M44:M68</xm:sqref>
        </x14:conditionalFormatting>
        <x14:conditionalFormatting xmlns:xm="http://schemas.microsoft.com/office/excel/2006/main">
          <x14:cfRule type="dataBar" id="{97F30CC5-674D-4C8F-8014-E4B0FA7080CA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N44:N68</xm:sqref>
        </x14:conditionalFormatting>
        <x14:conditionalFormatting xmlns:xm="http://schemas.microsoft.com/office/excel/2006/main">
          <x14:cfRule type="dataBar" id="{97F3DF9E-32C6-4025-AE28-84056A8AE2B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O44:O68</xm:sqref>
        </x14:conditionalFormatting>
        <x14:conditionalFormatting xmlns:xm="http://schemas.microsoft.com/office/excel/2006/main">
          <x14:cfRule type="dataBar" id="{8A578D45-3134-42BA-A976-CCF68B0A1507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P44:P68</xm:sqref>
        </x14:conditionalFormatting>
        <x14:conditionalFormatting xmlns:xm="http://schemas.microsoft.com/office/excel/2006/main">
          <x14:cfRule type="dataBar" id="{C35187C8-135C-45AE-88A2-5C6A36082A4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Q44:Q68</xm:sqref>
        </x14:conditionalFormatting>
        <x14:conditionalFormatting xmlns:xm="http://schemas.microsoft.com/office/excel/2006/main">
          <x14:cfRule type="dataBar" id="{22CB34DE-1EC9-4AB5-887D-2A0A471928AF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R44:R68</xm:sqref>
        </x14:conditionalFormatting>
        <x14:conditionalFormatting xmlns:xm="http://schemas.microsoft.com/office/excel/2006/main">
          <x14:cfRule type="dataBar" id="{E3832F68-B8BC-44D6-B68D-55A8E13F5E4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S44:S68</xm:sqref>
        </x14:conditionalFormatting>
        <x14:conditionalFormatting xmlns:xm="http://schemas.microsoft.com/office/excel/2006/main">
          <x14:cfRule type="dataBar" id="{84D1A3C3-D33E-4090-B613-63928CC15133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T44:T68</xm:sqref>
        </x14:conditionalFormatting>
        <x14:conditionalFormatting xmlns:xm="http://schemas.microsoft.com/office/excel/2006/main">
          <x14:cfRule type="dataBar" id="{097E59F0-C20E-4B8D-9523-0F679BFD413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W44:W68</xm:sqref>
        </x14:conditionalFormatting>
        <x14:conditionalFormatting xmlns:xm="http://schemas.microsoft.com/office/excel/2006/main">
          <x14:cfRule type="dataBar" id="{DB990245-1013-49DA-A5F8-D298D710552A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X44:X68</xm:sqref>
        </x14:conditionalFormatting>
        <x14:conditionalFormatting xmlns:xm="http://schemas.microsoft.com/office/excel/2006/main">
          <x14:cfRule type="dataBar" id="{48B1B2D8-6FE8-466C-865E-D2F791C9817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Y44:Y68</xm:sqref>
        </x14:conditionalFormatting>
        <x14:conditionalFormatting xmlns:xm="http://schemas.microsoft.com/office/excel/2006/main">
          <x14:cfRule type="dataBar" id="{EC48A7FF-3A47-41F1-B9D8-18C188CC8566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Z44:Z68</xm:sqref>
        </x14:conditionalFormatting>
        <x14:conditionalFormatting xmlns:xm="http://schemas.microsoft.com/office/excel/2006/main">
          <x14:cfRule type="dataBar" id="{AB655B0A-9D5D-4716-8E5D-92D12895437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AA44:AA68</xm:sqref>
        </x14:conditionalFormatting>
        <x14:conditionalFormatting xmlns:xm="http://schemas.microsoft.com/office/excel/2006/main">
          <x14:cfRule type="dataBar" id="{31F9E75B-B8C2-4EDD-9B2C-BC22D708A30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AB44:AB68</xm:sqref>
        </x14:conditionalFormatting>
        <x14:conditionalFormatting xmlns:xm="http://schemas.microsoft.com/office/excel/2006/main">
          <x14:cfRule type="dataBar" id="{3939F8A8-C2A4-4CA2-9284-015486EBAA8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AE44:AE68</xm:sqref>
        </x14:conditionalFormatting>
        <x14:conditionalFormatting xmlns:xm="http://schemas.microsoft.com/office/excel/2006/main">
          <x14:cfRule type="dataBar" id="{73268222-9098-4FBB-A840-11BB01E3A243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AF44:AF68</xm:sqref>
        </x14:conditionalFormatting>
        <x14:conditionalFormatting xmlns:xm="http://schemas.microsoft.com/office/excel/2006/main">
          <x14:cfRule type="dataBar" id="{D2872D7C-08A9-4B0C-9BBE-44D25474B4F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AG44:AG68</xm:sqref>
        </x14:conditionalFormatting>
        <x14:conditionalFormatting xmlns:xm="http://schemas.microsoft.com/office/excel/2006/main">
          <x14:cfRule type="dataBar" id="{116866BF-290D-43F4-9CF0-A975B6896CB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AH44:AH68</xm:sqref>
        </x14:conditionalFormatting>
        <x14:conditionalFormatting xmlns:xm="http://schemas.microsoft.com/office/excel/2006/main">
          <x14:cfRule type="dataBar" id="{2CE3D8AB-213D-4C9A-A79E-6CC30F3BF9E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AI44:AI68</xm:sqref>
        </x14:conditionalFormatting>
        <x14:conditionalFormatting xmlns:xm="http://schemas.microsoft.com/office/excel/2006/main">
          <x14:cfRule type="dataBar" id="{150528D9-801C-4786-A280-7ED36F9D5D26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AJ44:AJ68</xm:sqref>
        </x14:conditionalFormatting>
        <x14:conditionalFormatting xmlns:xm="http://schemas.microsoft.com/office/excel/2006/main">
          <x14:cfRule type="dataBar" id="{357242D2-13E2-48A4-8C51-83318770000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U44:U68</xm:sqref>
        </x14:conditionalFormatting>
        <x14:conditionalFormatting xmlns:xm="http://schemas.microsoft.com/office/excel/2006/main">
          <x14:cfRule type="dataBar" id="{883AF2EE-C0F6-4612-9D0C-DD2FF4B8ED1B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V44:V68</xm:sqref>
        </x14:conditionalFormatting>
        <x14:conditionalFormatting xmlns:xm="http://schemas.microsoft.com/office/excel/2006/main">
          <x14:cfRule type="dataBar" id="{6C613DD0-F5F5-4834-AB04-C75D435AAD3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AC44:AC68</xm:sqref>
        </x14:conditionalFormatting>
        <x14:conditionalFormatting xmlns:xm="http://schemas.microsoft.com/office/excel/2006/main">
          <x14:cfRule type="dataBar" id="{19DB22C8-ABF1-49AC-A343-0AA13B9D3F28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AD44:AD68</xm:sqref>
        </x14:conditionalFormatting>
        <x14:conditionalFormatting xmlns:xm="http://schemas.microsoft.com/office/excel/2006/main">
          <x14:cfRule type="dataBar" id="{B195D8D7-A2AD-4CB7-8F5E-B31E1479E5E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AK44:AK68</xm:sqref>
        </x14:conditionalFormatting>
        <x14:conditionalFormatting xmlns:xm="http://schemas.microsoft.com/office/excel/2006/main">
          <x14:cfRule type="dataBar" id="{EB9F3FC7-3564-4902-B174-C664426D448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AL44:AL68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AK275"/>
  <sheetViews>
    <sheetView zoomScale="75" zoomScaleNormal="75" workbookViewId="0">
      <pane xSplit="2" ySplit="16" topLeftCell="C17" activePane="bottomRight" state="frozen"/>
      <selection pane="topRight" activeCell="C1" sqref="C1"/>
      <selection pane="bottomLeft" activeCell="A17" sqref="A17"/>
      <selection pane="bottomRight" activeCell="V280" sqref="V280"/>
    </sheetView>
  </sheetViews>
  <sheetFormatPr defaultRowHeight="15" x14ac:dyDescent="0.25"/>
  <cols>
    <col min="1" max="1" width="24.5703125" customWidth="1"/>
    <col min="2" max="2" width="33.85546875" customWidth="1"/>
    <col min="3" max="3" width="11.42578125" customWidth="1"/>
    <col min="4" max="4" width="34.28515625" customWidth="1"/>
    <col min="5" max="5" width="24" customWidth="1"/>
    <col min="6" max="7" width="11.42578125" customWidth="1"/>
    <col min="8" max="8" width="14.85546875" customWidth="1"/>
    <col min="9" max="9" width="14" customWidth="1"/>
    <col min="10" max="10" width="14.140625" customWidth="1"/>
    <col min="11" max="11" width="14.42578125" customWidth="1"/>
    <col min="12" max="12" width="17.85546875" customWidth="1"/>
    <col min="13" max="17" width="12.42578125" customWidth="1"/>
    <col min="18" max="18" width="14.140625" customWidth="1"/>
    <col min="19" max="19" width="15.140625" bestFit="1" customWidth="1"/>
    <col min="20" max="20" width="17.140625" customWidth="1"/>
    <col min="21" max="22" width="14.42578125" customWidth="1"/>
    <col min="23" max="23" width="15.5703125" customWidth="1"/>
    <col min="24" max="24" width="14.42578125" customWidth="1"/>
    <col min="25" max="25" width="20.5703125" customWidth="1"/>
    <col min="26" max="26" width="17.140625" customWidth="1"/>
    <col min="27" max="27" width="11.28515625" customWidth="1"/>
    <col min="28" max="28" width="13.28515625" customWidth="1"/>
    <col min="29" max="29" width="11.5703125" customWidth="1"/>
    <col min="30" max="31" width="17.140625" customWidth="1"/>
    <col min="32" max="32" width="12.140625" customWidth="1"/>
    <col min="33" max="33" width="16.28515625" customWidth="1"/>
    <col min="34" max="34" width="15.7109375" customWidth="1"/>
    <col min="35" max="35" width="15.42578125" customWidth="1"/>
    <col min="36" max="36" width="10.28515625" customWidth="1"/>
    <col min="37" max="37" width="18.85546875" customWidth="1"/>
  </cols>
  <sheetData>
    <row r="2" spans="1:37" ht="15" customHeight="1" x14ac:dyDescent="0.25">
      <c r="B2" s="14"/>
      <c r="C2" s="14"/>
      <c r="D2" s="14"/>
      <c r="E2" s="14"/>
      <c r="F2" s="14"/>
      <c r="G2" s="723" t="s">
        <v>323</v>
      </c>
      <c r="H2" s="723"/>
      <c r="I2" s="723"/>
      <c r="J2" s="723"/>
      <c r="K2" s="723"/>
      <c r="L2" s="14"/>
      <c r="M2" s="14"/>
      <c r="N2" s="14"/>
      <c r="O2" s="14"/>
      <c r="P2" s="14"/>
      <c r="Q2" s="14"/>
      <c r="R2" s="14"/>
      <c r="S2" s="14"/>
      <c r="T2" s="723"/>
      <c r="U2" s="723"/>
      <c r="V2" s="723"/>
      <c r="W2" s="723"/>
      <c r="X2" s="723"/>
      <c r="Y2" s="723"/>
      <c r="Z2" s="723"/>
      <c r="AA2" s="67"/>
      <c r="AB2" s="67"/>
      <c r="AC2" s="264"/>
      <c r="AD2" s="67"/>
      <c r="AE2" s="67"/>
      <c r="AF2" s="67"/>
      <c r="AG2" s="29"/>
      <c r="AH2" s="29"/>
      <c r="AI2" s="27"/>
      <c r="AJ2" s="67"/>
    </row>
    <row r="3" spans="1:37" ht="15.75" customHeight="1" thickBot="1" x14ac:dyDescent="0.3">
      <c r="A3" s="14"/>
      <c r="B3" s="14"/>
      <c r="C3" s="14"/>
      <c r="D3" s="14"/>
      <c r="E3" s="14"/>
      <c r="F3" s="14"/>
      <c r="G3" s="473" t="s">
        <v>371</v>
      </c>
      <c r="H3" s="462"/>
      <c r="I3" s="282" t="s">
        <v>2134</v>
      </c>
      <c r="J3" s="464">
        <f>ПП!$G$3</f>
        <v>2016</v>
      </c>
      <c r="K3" s="14" t="s">
        <v>372</v>
      </c>
      <c r="L3" s="14"/>
      <c r="M3" s="14"/>
      <c r="N3" s="14"/>
      <c r="O3" s="14"/>
      <c r="P3" s="14"/>
      <c r="Q3" s="14"/>
      <c r="R3" s="14"/>
      <c r="S3" s="14"/>
      <c r="T3" s="723"/>
      <c r="U3" s="723"/>
      <c r="V3" s="723"/>
      <c r="W3" s="723"/>
      <c r="X3" s="723"/>
      <c r="Y3" s="723"/>
      <c r="Z3" s="723"/>
      <c r="AA3" s="67"/>
      <c r="AB3" s="67"/>
      <c r="AC3" s="264"/>
      <c r="AD3" s="67"/>
      <c r="AE3" s="67"/>
      <c r="AF3" s="67"/>
      <c r="AG3" s="29"/>
      <c r="AH3" s="29"/>
      <c r="AI3" s="27"/>
      <c r="AJ3" s="67"/>
    </row>
    <row r="4" spans="1:37" x14ac:dyDescent="0.25">
      <c r="A4" s="251" t="s">
        <v>2</v>
      </c>
      <c r="B4" s="259" t="str">
        <f>РПЗ!B4</f>
        <v>АО "РЗП"</v>
      </c>
      <c r="C4" s="67"/>
      <c r="D4" s="67"/>
      <c r="E4" s="67"/>
      <c r="F4" s="28"/>
      <c r="G4" s="28"/>
      <c r="H4" s="3"/>
      <c r="I4" s="3"/>
      <c r="J4" s="3"/>
      <c r="K4" s="3"/>
      <c r="L4" s="37"/>
      <c r="M4" s="3"/>
      <c r="N4" s="3"/>
      <c r="O4" s="3"/>
      <c r="P4" s="3"/>
      <c r="Q4" s="67"/>
      <c r="R4" s="3"/>
      <c r="S4" s="3"/>
      <c r="T4" s="3"/>
      <c r="U4" s="67"/>
      <c r="V4" s="67"/>
      <c r="W4" s="29"/>
      <c r="X4" s="37"/>
      <c r="Y4" s="3"/>
      <c r="Z4" s="3"/>
      <c r="AA4" s="67"/>
      <c r="AB4" s="67"/>
      <c r="AC4" s="264"/>
      <c r="AD4" s="67"/>
      <c r="AE4" s="67"/>
      <c r="AF4" s="67"/>
      <c r="AG4" s="29"/>
      <c r="AH4" s="29"/>
      <c r="AI4" s="27"/>
      <c r="AJ4" s="67"/>
    </row>
    <row r="5" spans="1:37" ht="39" customHeight="1" x14ac:dyDescent="0.25">
      <c r="A5" s="252" t="s">
        <v>3</v>
      </c>
      <c r="B5" s="257" t="str">
        <f>РПЗ!B5</f>
        <v>Россия, 152907, Ярославская область, г. Рыбинск, пр. Серова, 89</v>
      </c>
      <c r="C5" s="67"/>
      <c r="D5" s="67"/>
      <c r="E5" s="67"/>
      <c r="F5" s="28"/>
      <c r="G5" s="28"/>
      <c r="H5" s="3"/>
      <c r="I5" s="3"/>
      <c r="J5" s="3"/>
      <c r="K5" s="3"/>
      <c r="L5" s="37"/>
      <c r="M5" s="3"/>
      <c r="N5" s="3"/>
      <c r="O5" s="3"/>
      <c r="P5" s="3"/>
      <c r="Q5" s="67"/>
      <c r="R5" s="3"/>
      <c r="S5" s="3"/>
      <c r="T5" s="3"/>
      <c r="U5" s="67"/>
      <c r="V5" s="67"/>
      <c r="W5" s="29"/>
      <c r="X5" s="37"/>
      <c r="Y5" s="3"/>
      <c r="Z5" s="3"/>
      <c r="AA5" s="67"/>
      <c r="AB5" s="67"/>
      <c r="AC5" s="264"/>
      <c r="AD5" s="67"/>
      <c r="AE5" s="67"/>
      <c r="AF5" s="67"/>
      <c r="AG5" s="29"/>
      <c r="AH5" s="29"/>
      <c r="AI5" s="27"/>
      <c r="AJ5" s="67"/>
    </row>
    <row r="6" spans="1:37" ht="15" customHeight="1" x14ac:dyDescent="0.25">
      <c r="A6" s="252" t="s">
        <v>4</v>
      </c>
      <c r="B6" s="257" t="str">
        <f>РПЗ!B6</f>
        <v>(4855)59-26-07</v>
      </c>
      <c r="C6" s="67"/>
      <c r="D6" s="67"/>
      <c r="E6" s="67"/>
      <c r="F6" s="28"/>
      <c r="G6" s="28"/>
      <c r="H6" s="3"/>
      <c r="I6" s="3"/>
      <c r="J6" s="3"/>
      <c r="K6" s="3"/>
      <c r="L6" s="37"/>
      <c r="M6" s="3"/>
      <c r="N6" s="3"/>
      <c r="O6" s="3"/>
      <c r="P6" s="3"/>
      <c r="Q6" s="67"/>
      <c r="R6" s="3"/>
      <c r="S6" s="3"/>
      <c r="T6" s="3"/>
      <c r="U6" s="67"/>
      <c r="V6" s="67"/>
      <c r="W6" s="29"/>
      <c r="X6" s="37"/>
      <c r="Y6" s="3"/>
      <c r="Z6" s="3"/>
      <c r="AA6" s="67"/>
      <c r="AB6" s="67"/>
      <c r="AC6" s="264"/>
      <c r="AD6" s="67"/>
      <c r="AE6" s="67"/>
      <c r="AF6" s="67"/>
      <c r="AG6" s="29"/>
      <c r="AH6" s="29"/>
      <c r="AI6" s="27"/>
      <c r="AJ6" s="67"/>
    </row>
    <row r="7" spans="1:37" ht="25.5" x14ac:dyDescent="0.25">
      <c r="A7" s="252" t="s">
        <v>5</v>
      </c>
      <c r="B7" s="257" t="str">
        <f>РПЗ!B7</f>
        <v>pribor@rzp.su</v>
      </c>
      <c r="F7" s="28"/>
      <c r="G7" s="28"/>
    </row>
    <row r="8" spans="1:37" x14ac:dyDescent="0.25">
      <c r="A8" s="252" t="s">
        <v>6</v>
      </c>
      <c r="B8" s="257">
        <f>РПЗ!B8</f>
        <v>7610062970</v>
      </c>
      <c r="F8" s="28"/>
      <c r="G8" s="28"/>
    </row>
    <row r="9" spans="1:37" ht="15" customHeight="1" x14ac:dyDescent="0.25">
      <c r="A9" s="252" t="s">
        <v>7</v>
      </c>
      <c r="B9" s="257">
        <f>РПЗ!B9</f>
        <v>761001001</v>
      </c>
      <c r="F9" s="28"/>
      <c r="G9" s="28"/>
    </row>
    <row r="10" spans="1:37" ht="15.75" customHeight="1" thickBot="1" x14ac:dyDescent="0.3">
      <c r="A10" s="253" t="s">
        <v>8</v>
      </c>
      <c r="B10" s="258">
        <f>РПЗ!B10</f>
        <v>78415000000</v>
      </c>
      <c r="F10" s="28"/>
      <c r="G10" s="28"/>
    </row>
    <row r="11" spans="1:37" ht="29.25" customHeight="1" thickBot="1" x14ac:dyDescent="0.3">
      <c r="A11" s="254" t="s">
        <v>375</v>
      </c>
      <c r="B11" s="255" t="s">
        <v>2132</v>
      </c>
      <c r="F11" s="28"/>
      <c r="G11" s="28"/>
    </row>
    <row r="12" spans="1:37" ht="15.75" customHeight="1" thickBot="1" x14ac:dyDescent="0.3">
      <c r="A12" s="4"/>
      <c r="B12" s="5"/>
      <c r="F12" s="68"/>
      <c r="G12" s="5"/>
    </row>
    <row r="13" spans="1:37" ht="27.75" customHeight="1" thickBot="1" x14ac:dyDescent="0.3">
      <c r="A13" s="712" t="s">
        <v>230</v>
      </c>
      <c r="B13" s="712" t="s">
        <v>231</v>
      </c>
      <c r="C13" s="712" t="s">
        <v>17</v>
      </c>
      <c r="D13" s="712" t="s">
        <v>219</v>
      </c>
      <c r="E13" s="763" t="s">
        <v>220</v>
      </c>
      <c r="F13" s="712" t="s">
        <v>234</v>
      </c>
      <c r="G13" s="757" t="s">
        <v>171</v>
      </c>
      <c r="H13" s="712" t="s">
        <v>16</v>
      </c>
      <c r="I13" s="714" t="s">
        <v>170</v>
      </c>
      <c r="J13" s="704" t="s">
        <v>24</v>
      </c>
      <c r="K13" s="716"/>
      <c r="L13" s="716"/>
      <c r="M13" s="716"/>
      <c r="N13" s="716"/>
      <c r="O13" s="716"/>
      <c r="P13" s="716"/>
      <c r="Q13" s="716"/>
      <c r="R13" s="716"/>
      <c r="S13" s="705"/>
      <c r="T13" s="712" t="s">
        <v>347</v>
      </c>
      <c r="U13" s="757" t="s">
        <v>240</v>
      </c>
      <c r="V13" s="757" t="s">
        <v>241</v>
      </c>
      <c r="W13" s="757" t="s">
        <v>223</v>
      </c>
      <c r="X13" s="757" t="s">
        <v>224</v>
      </c>
      <c r="Y13" s="704" t="s">
        <v>168</v>
      </c>
      <c r="Z13" s="705"/>
      <c r="AA13" s="759" t="s">
        <v>243</v>
      </c>
      <c r="AB13" s="760"/>
      <c r="AC13" s="714" t="s">
        <v>352</v>
      </c>
      <c r="AD13" s="714" t="s">
        <v>242</v>
      </c>
      <c r="AE13" s="704" t="s">
        <v>236</v>
      </c>
      <c r="AF13" s="705"/>
      <c r="AG13" s="765" t="s">
        <v>246</v>
      </c>
      <c r="AH13" s="766"/>
      <c r="AI13" s="767"/>
      <c r="AJ13" s="757" t="s">
        <v>255</v>
      </c>
      <c r="AK13" s="714" t="s">
        <v>229</v>
      </c>
    </row>
    <row r="14" spans="1:37" ht="51.75" customHeight="1" thickBot="1" x14ac:dyDescent="0.3">
      <c r="A14" s="713"/>
      <c r="B14" s="713"/>
      <c r="C14" s="713"/>
      <c r="D14" s="713"/>
      <c r="E14" s="764"/>
      <c r="F14" s="713"/>
      <c r="G14" s="758"/>
      <c r="H14" s="713"/>
      <c r="I14" s="717"/>
      <c r="J14" s="704" t="s">
        <v>36</v>
      </c>
      <c r="K14" s="705"/>
      <c r="L14" s="36" t="s">
        <v>1250</v>
      </c>
      <c r="M14" s="704" t="s">
        <v>37</v>
      </c>
      <c r="N14" s="705"/>
      <c r="O14" s="704" t="s">
        <v>292</v>
      </c>
      <c r="P14" s="705"/>
      <c r="Q14" s="66" t="s">
        <v>235</v>
      </c>
      <c r="R14" s="704" t="s">
        <v>38</v>
      </c>
      <c r="S14" s="705"/>
      <c r="T14" s="718"/>
      <c r="U14" s="758"/>
      <c r="V14" s="758"/>
      <c r="W14" s="758"/>
      <c r="X14" s="758"/>
      <c r="Y14" s="714" t="s">
        <v>293</v>
      </c>
      <c r="Z14" s="69" t="s">
        <v>38</v>
      </c>
      <c r="AA14" s="761"/>
      <c r="AB14" s="762"/>
      <c r="AC14" s="715"/>
      <c r="AD14" s="715"/>
      <c r="AE14" s="69" t="s">
        <v>237</v>
      </c>
      <c r="AF14" s="69" t="s">
        <v>238</v>
      </c>
      <c r="AG14" s="31" t="s">
        <v>172</v>
      </c>
      <c r="AH14" s="31" t="s">
        <v>173</v>
      </c>
      <c r="AI14" s="31" t="s">
        <v>174</v>
      </c>
      <c r="AJ14" s="768"/>
      <c r="AK14" s="715"/>
    </row>
    <row r="15" spans="1:37" ht="57" customHeight="1" thickBot="1" x14ac:dyDescent="0.3">
      <c r="A15" s="713"/>
      <c r="B15" s="713"/>
      <c r="C15" s="713"/>
      <c r="D15" s="713"/>
      <c r="E15" s="764"/>
      <c r="F15" s="713"/>
      <c r="G15" s="758"/>
      <c r="H15" s="713"/>
      <c r="I15" s="9" t="s">
        <v>39</v>
      </c>
      <c r="J15" s="2" t="s">
        <v>40</v>
      </c>
      <c r="K15" s="10" t="s">
        <v>340</v>
      </c>
      <c r="L15" s="10" t="s">
        <v>41</v>
      </c>
      <c r="M15" s="10" t="s">
        <v>42</v>
      </c>
      <c r="N15" s="10" t="s">
        <v>41</v>
      </c>
      <c r="O15" s="10" t="s">
        <v>42</v>
      </c>
      <c r="P15" s="10" t="s">
        <v>41</v>
      </c>
      <c r="Q15" s="10" t="s">
        <v>41</v>
      </c>
      <c r="R15" s="30" t="s">
        <v>40</v>
      </c>
      <c r="S15" s="10" t="s">
        <v>295</v>
      </c>
      <c r="T15" s="2" t="s">
        <v>43</v>
      </c>
      <c r="U15" s="758"/>
      <c r="V15" s="758"/>
      <c r="W15" s="758"/>
      <c r="X15" s="758"/>
      <c r="Y15" s="715"/>
      <c r="Z15" s="10" t="s">
        <v>295</v>
      </c>
      <c r="AA15" s="65" t="s">
        <v>244</v>
      </c>
      <c r="AB15" s="65" t="s">
        <v>294</v>
      </c>
      <c r="AC15" s="69" t="s">
        <v>353</v>
      </c>
      <c r="AD15" s="715"/>
      <c r="AE15" s="69" t="s">
        <v>239</v>
      </c>
      <c r="AF15" s="69" t="s">
        <v>126</v>
      </c>
      <c r="AG15" s="769" t="s">
        <v>355</v>
      </c>
      <c r="AH15" s="770"/>
      <c r="AI15" s="771"/>
      <c r="AJ15" s="70" t="s">
        <v>28</v>
      </c>
      <c r="AK15" s="715"/>
    </row>
    <row r="16" spans="1:37" ht="15.75" thickBot="1" x14ac:dyDescent="0.3">
      <c r="A16" s="32" t="s">
        <v>129</v>
      </c>
      <c r="B16" s="33" t="s">
        <v>130</v>
      </c>
      <c r="C16" s="33" t="s">
        <v>131</v>
      </c>
      <c r="D16" s="33" t="s">
        <v>132</v>
      </c>
      <c r="E16" s="33" t="s">
        <v>133</v>
      </c>
      <c r="F16" s="33" t="s">
        <v>134</v>
      </c>
      <c r="G16" s="33" t="s">
        <v>135</v>
      </c>
      <c r="H16" s="33" t="s">
        <v>136</v>
      </c>
      <c r="I16" s="33" t="s">
        <v>137</v>
      </c>
      <c r="J16" s="33" t="s">
        <v>138</v>
      </c>
      <c r="K16" s="33" t="s">
        <v>139</v>
      </c>
      <c r="L16" s="33" t="s">
        <v>140</v>
      </c>
      <c r="M16" s="33" t="s">
        <v>141</v>
      </c>
      <c r="N16" s="33" t="s">
        <v>142</v>
      </c>
      <c r="O16" s="33" t="s">
        <v>143</v>
      </c>
      <c r="P16" s="33" t="s">
        <v>144</v>
      </c>
      <c r="Q16" s="33" t="s">
        <v>145</v>
      </c>
      <c r="R16" s="33" t="s">
        <v>146</v>
      </c>
      <c r="S16" s="33" t="s">
        <v>147</v>
      </c>
      <c r="T16" s="33" t="s">
        <v>148</v>
      </c>
      <c r="U16" s="33" t="s">
        <v>149</v>
      </c>
      <c r="V16" s="33" t="s">
        <v>150</v>
      </c>
      <c r="W16" s="33" t="s">
        <v>232</v>
      </c>
      <c r="X16" s="33" t="s">
        <v>233</v>
      </c>
      <c r="Y16" s="33" t="s">
        <v>354</v>
      </c>
      <c r="Z16" s="33" t="s">
        <v>161</v>
      </c>
      <c r="AA16" s="33" t="s">
        <v>162</v>
      </c>
      <c r="AB16" s="33" t="s">
        <v>163</v>
      </c>
      <c r="AC16" s="33" t="s">
        <v>248</v>
      </c>
      <c r="AD16" s="33" t="s">
        <v>165</v>
      </c>
      <c r="AE16" s="33" t="s">
        <v>249</v>
      </c>
      <c r="AF16" s="33" t="s">
        <v>247</v>
      </c>
      <c r="AG16" s="33" t="s">
        <v>250</v>
      </c>
      <c r="AH16" s="33" t="s">
        <v>251</v>
      </c>
      <c r="AI16" s="33" t="s">
        <v>252</v>
      </c>
      <c r="AJ16" s="33" t="s">
        <v>253</v>
      </c>
      <c r="AK16" s="33" t="s">
        <v>254</v>
      </c>
    </row>
    <row r="17" spans="1:37" ht="179.25" thickBot="1" x14ac:dyDescent="0.3">
      <c r="A17" s="15" t="str">
        <f>РПЗ!A16</f>
        <v>0604-00001</v>
      </c>
      <c r="B17" s="16" t="str">
        <f>РПЗ!$D16</f>
        <v>Оказание услуги по выполнению проектных работ по созданию участка тонких плёнок в корпусе №75 (чистые помещения)</v>
      </c>
      <c r="C17" s="17" t="str">
        <f>РПЗ!$AA16</f>
        <v>Управление развития и модернизации производства,
Начальник управления Писулин Вячеслав Михайлович,
тел.(910)978-45-96</v>
      </c>
      <c r="D17" s="218" t="str">
        <f>РПЗ!$AB16</f>
        <v>ОАО "ОПК"</v>
      </c>
      <c r="E17" s="147" t="s">
        <v>49</v>
      </c>
      <c r="F17" s="17" t="str">
        <f>РПЗ!Q16</f>
        <v>ОР</v>
      </c>
      <c r="G17" s="18"/>
      <c r="H17" s="17" t="str">
        <f>РПЗ!W16</f>
        <v>не применимо</v>
      </c>
      <c r="I17" s="613" t="s">
        <v>1272</v>
      </c>
      <c r="J17" s="20">
        <f>РПЗ!O16</f>
        <v>42461</v>
      </c>
      <c r="K17" s="613" t="s">
        <v>1272</v>
      </c>
      <c r="L17" s="613" t="s">
        <v>1272</v>
      </c>
      <c r="M17" s="613" t="s">
        <v>1272</v>
      </c>
      <c r="N17" s="613" t="s">
        <v>1272</v>
      </c>
      <c r="O17" s="613" t="s">
        <v>1272</v>
      </c>
      <c r="P17" s="613" t="s">
        <v>1272</v>
      </c>
      <c r="Q17" s="613" t="s">
        <v>1272</v>
      </c>
      <c r="R17" s="20">
        <f>РПЗ!P16</f>
        <v>42522</v>
      </c>
      <c r="S17" s="19" t="s">
        <v>1272</v>
      </c>
      <c r="T17" s="187">
        <f>РПЗ!L16</f>
        <v>20000000</v>
      </c>
      <c r="U17" s="270" t="s">
        <v>1272</v>
      </c>
      <c r="V17" s="270" t="s">
        <v>1272</v>
      </c>
      <c r="W17" s="512" t="s">
        <v>1272</v>
      </c>
      <c r="X17" s="513" t="s">
        <v>1272</v>
      </c>
      <c r="Y17" s="612" t="s">
        <v>1272</v>
      </c>
      <c r="Z17" s="612" t="s">
        <v>1272</v>
      </c>
      <c r="AA17" s="612" t="s">
        <v>1272</v>
      </c>
      <c r="AB17" s="612" t="s">
        <v>1272</v>
      </c>
      <c r="AC17" s="612" t="s">
        <v>1272</v>
      </c>
      <c r="AD17" s="612" t="s">
        <v>1272</v>
      </c>
      <c r="AE17" s="184" t="e">
        <f>Таблица5[[#This Row],[20]]-Таблица5[[#This Row],[30]]</f>
        <v>#VALUE!</v>
      </c>
      <c r="AF17" s="172" t="e">
        <f>(1-Таблица5[[#This Row],[25]]/Таблица5[[#This Row],[20]])</f>
        <v>#VALUE!</v>
      </c>
      <c r="AG17" s="183" t="s">
        <v>1272</v>
      </c>
      <c r="AH17" s="183" t="s">
        <v>1272</v>
      </c>
      <c r="AI17" s="183" t="s">
        <v>1272</v>
      </c>
      <c r="AJ17" s="64" t="s">
        <v>123</v>
      </c>
      <c r="AK17" s="34"/>
    </row>
    <row r="18" spans="1:37" ht="128.25" thickBot="1" x14ac:dyDescent="0.3">
      <c r="A18" s="21" t="str">
        <f>РПЗ!A17</f>
        <v>0604-00002</v>
      </c>
      <c r="B18" s="22" t="str">
        <f>РПЗ!$D17</f>
        <v>Выполнение строительно-монтажных работ по созданию участка тонких плёнок в корпусе 75 (чистые помещения), включая установку инженерного оборудования.</v>
      </c>
      <c r="C18" s="23" t="str">
        <f>РПЗ!$AA17</f>
        <v>Отдел главного технолога,
Главный технолог Яблуновский Ян Юрьевич
тел.(4855)28-58-12</v>
      </c>
      <c r="D18" s="219" t="str">
        <f>РПЗ!$AB17</f>
        <v>ОАО "ОПК"</v>
      </c>
      <c r="E18" s="147" t="s">
        <v>49</v>
      </c>
      <c r="F18" s="23" t="str">
        <f>РПЗ!Q17</f>
        <v>ОК</v>
      </c>
      <c r="G18" s="24"/>
      <c r="H18" s="23" t="str">
        <f>РПЗ!W17</f>
        <v>не применимо</v>
      </c>
      <c r="I18" s="613" t="s">
        <v>1272</v>
      </c>
      <c r="J18" s="26">
        <f>РПЗ!O17</f>
        <v>42370</v>
      </c>
      <c r="K18" s="614" t="s">
        <v>1272</v>
      </c>
      <c r="L18" s="25" t="s">
        <v>1272</v>
      </c>
      <c r="M18" s="25" t="s">
        <v>1272</v>
      </c>
      <c r="N18" s="25" t="s">
        <v>1272</v>
      </c>
      <c r="O18" s="25" t="s">
        <v>1272</v>
      </c>
      <c r="P18" s="25" t="s">
        <v>1272</v>
      </c>
      <c r="Q18" s="25" t="s">
        <v>1272</v>
      </c>
      <c r="R18" s="20">
        <f>РПЗ!P17</f>
        <v>42705</v>
      </c>
      <c r="S18" s="19" t="s">
        <v>1272</v>
      </c>
      <c r="T18" s="188">
        <f>РПЗ!L17</f>
        <v>70000000</v>
      </c>
      <c r="U18" s="270" t="s">
        <v>1272</v>
      </c>
      <c r="V18" s="270" t="s">
        <v>1272</v>
      </c>
      <c r="W18" s="512" t="s">
        <v>1272</v>
      </c>
      <c r="X18" s="513" t="s">
        <v>1272</v>
      </c>
      <c r="Y18" s="612" t="s">
        <v>1272</v>
      </c>
      <c r="Z18" s="612" t="s">
        <v>1272</v>
      </c>
      <c r="AA18" s="612" t="s">
        <v>1272</v>
      </c>
      <c r="AB18" s="612" t="s">
        <v>1272</v>
      </c>
      <c r="AC18" s="612" t="s">
        <v>1272</v>
      </c>
      <c r="AD18" s="612" t="s">
        <v>1272</v>
      </c>
      <c r="AE18" s="185" t="e">
        <f>Таблица5[[#This Row],[20]]-Таблица5[[#This Row],[30]]</f>
        <v>#VALUE!</v>
      </c>
      <c r="AF18" s="173" t="e">
        <f>(1-Таблица5[[#This Row],[25]]/Таблица5[[#This Row],[20]])</f>
        <v>#VALUE!</v>
      </c>
      <c r="AG18" s="183" t="s">
        <v>1272</v>
      </c>
      <c r="AH18" s="183" t="s">
        <v>1272</v>
      </c>
      <c r="AI18" s="183" t="s">
        <v>1272</v>
      </c>
      <c r="AJ18" s="64" t="s">
        <v>123</v>
      </c>
      <c r="AK18" s="35"/>
    </row>
    <row r="19" spans="1:37" ht="128.25" thickBot="1" x14ac:dyDescent="0.3">
      <c r="A19" s="21" t="str">
        <f>РПЗ!A18</f>
        <v>0604-00003</v>
      </c>
      <c r="B19" s="22" t="str">
        <f>РПЗ!$D18</f>
        <v xml:space="preserve"> Поставка установки вакуумной пайки по типу VS160 UG</v>
      </c>
      <c r="C19" s="23" t="str">
        <f>РПЗ!$AA18</f>
        <v>Отдел главного технолога,
Главный технолог Яблуновский Ян Юрьевич
тел.(4855)28-58-12</v>
      </c>
      <c r="D19" s="219" t="str">
        <f>РПЗ!$AB18</f>
        <v>АО "Станкопром"</v>
      </c>
      <c r="E19" s="147" t="s">
        <v>49</v>
      </c>
      <c r="F19" s="23" t="str">
        <f>РПЗ!Q18</f>
        <v>ОР</v>
      </c>
      <c r="G19" s="24"/>
      <c r="H19" s="23" t="str">
        <f>РПЗ!W18</f>
        <v>не применимо</v>
      </c>
      <c r="I19" s="613" t="s">
        <v>1272</v>
      </c>
      <c r="J19" s="26">
        <f>РПЗ!O18</f>
        <v>42430</v>
      </c>
      <c r="K19" s="614" t="s">
        <v>1272</v>
      </c>
      <c r="L19" s="25" t="s">
        <v>1272</v>
      </c>
      <c r="M19" s="25" t="s">
        <v>1272</v>
      </c>
      <c r="N19" s="25" t="s">
        <v>1272</v>
      </c>
      <c r="O19" s="25" t="s">
        <v>1272</v>
      </c>
      <c r="P19" s="25" t="s">
        <v>1272</v>
      </c>
      <c r="Q19" s="25" t="s">
        <v>1272</v>
      </c>
      <c r="R19" s="20">
        <f>РПЗ!P18</f>
        <v>42675</v>
      </c>
      <c r="S19" s="19" t="s">
        <v>1272</v>
      </c>
      <c r="T19" s="188">
        <f>РПЗ!L18</f>
        <v>9794420</v>
      </c>
      <c r="U19" s="270" t="s">
        <v>1272</v>
      </c>
      <c r="V19" s="270" t="s">
        <v>1272</v>
      </c>
      <c r="W19" s="512" t="s">
        <v>1272</v>
      </c>
      <c r="X19" s="513" t="s">
        <v>1272</v>
      </c>
      <c r="Y19" s="612" t="s">
        <v>1272</v>
      </c>
      <c r="Z19" s="612" t="s">
        <v>1272</v>
      </c>
      <c r="AA19" s="612" t="s">
        <v>1272</v>
      </c>
      <c r="AB19" s="612" t="s">
        <v>1272</v>
      </c>
      <c r="AC19" s="612" t="s">
        <v>1272</v>
      </c>
      <c r="AD19" s="612" t="s">
        <v>1272</v>
      </c>
      <c r="AE19" s="185" t="e">
        <f>Таблица5[[#This Row],[20]]-Таблица5[[#This Row],[30]]</f>
        <v>#VALUE!</v>
      </c>
      <c r="AF19" s="173" t="e">
        <f>(1-Таблица5[[#This Row],[25]]/Таблица5[[#This Row],[20]])</f>
        <v>#VALUE!</v>
      </c>
      <c r="AG19" s="183" t="s">
        <v>1272</v>
      </c>
      <c r="AH19" s="183" t="s">
        <v>1272</v>
      </c>
      <c r="AI19" s="183" t="s">
        <v>1272</v>
      </c>
      <c r="AJ19" s="64" t="s">
        <v>123</v>
      </c>
      <c r="AK19" s="35"/>
    </row>
    <row r="20" spans="1:37" ht="128.25" thickBot="1" x14ac:dyDescent="0.3">
      <c r="A20" s="21" t="str">
        <f>РПЗ!A19</f>
        <v>0604-00004</v>
      </c>
      <c r="B20" s="22" t="str">
        <f>РПЗ!$D19</f>
        <v xml:space="preserve"> Поставка вертикальной механической мешалки по типу Тула-терм</v>
      </c>
      <c r="C20" s="23" t="str">
        <f>РПЗ!$AA19</f>
        <v>Отдел главного технолога,
Главный технолог Яблуновский Ян Юрьевич
тел.(4855)28-58-12</v>
      </c>
      <c r="D20" s="219" t="str">
        <f>РПЗ!$AB19</f>
        <v>заказчик</v>
      </c>
      <c r="E20" s="147" t="s">
        <v>49</v>
      </c>
      <c r="F20" s="23" t="str">
        <f>РПЗ!Q19</f>
        <v>ОЗК</v>
      </c>
      <c r="G20" s="24"/>
      <c r="H20" s="23" t="str">
        <f>РПЗ!W19</f>
        <v>не применимо</v>
      </c>
      <c r="I20" s="613" t="s">
        <v>1272</v>
      </c>
      <c r="J20" s="26">
        <f>РПЗ!O19</f>
        <v>42430</v>
      </c>
      <c r="K20" s="614" t="s">
        <v>1272</v>
      </c>
      <c r="L20" s="25" t="s">
        <v>1272</v>
      </c>
      <c r="M20" s="25" t="s">
        <v>1272</v>
      </c>
      <c r="N20" s="25" t="s">
        <v>1272</v>
      </c>
      <c r="O20" s="25" t="s">
        <v>1272</v>
      </c>
      <c r="P20" s="25" t="s">
        <v>1272</v>
      </c>
      <c r="Q20" s="25" t="s">
        <v>1272</v>
      </c>
      <c r="R20" s="20">
        <f>РПЗ!P19</f>
        <v>42675</v>
      </c>
      <c r="S20" s="19" t="s">
        <v>1272</v>
      </c>
      <c r="T20" s="188">
        <f>РПЗ!L19</f>
        <v>1280000</v>
      </c>
      <c r="U20" s="270" t="s">
        <v>1272</v>
      </c>
      <c r="V20" s="270" t="s">
        <v>1272</v>
      </c>
      <c r="W20" s="512" t="s">
        <v>1272</v>
      </c>
      <c r="X20" s="513" t="s">
        <v>1272</v>
      </c>
      <c r="Y20" s="612" t="s">
        <v>1272</v>
      </c>
      <c r="Z20" s="612" t="s">
        <v>1272</v>
      </c>
      <c r="AA20" s="612" t="s">
        <v>1272</v>
      </c>
      <c r="AB20" s="612" t="s">
        <v>1272</v>
      </c>
      <c r="AC20" s="612" t="s">
        <v>1272</v>
      </c>
      <c r="AD20" s="612" t="s">
        <v>1272</v>
      </c>
      <c r="AE20" s="185" t="e">
        <f>Таблица5[[#This Row],[20]]-Таблица5[[#This Row],[30]]</f>
        <v>#VALUE!</v>
      </c>
      <c r="AF20" s="173" t="e">
        <f>(1-Таблица5[[#This Row],[25]]/Таблица5[[#This Row],[20]])</f>
        <v>#VALUE!</v>
      </c>
      <c r="AG20" s="183" t="s">
        <v>1272</v>
      </c>
      <c r="AH20" s="183" t="s">
        <v>1272</v>
      </c>
      <c r="AI20" s="183" t="s">
        <v>1272</v>
      </c>
      <c r="AJ20" s="64" t="s">
        <v>123</v>
      </c>
      <c r="AK20" s="35"/>
    </row>
    <row r="21" spans="1:37" ht="128.25" thickBot="1" x14ac:dyDescent="0.3">
      <c r="A21" s="21" t="str">
        <f>РПЗ!A20</f>
        <v>0604-00005</v>
      </c>
      <c r="B21" s="22" t="str">
        <f>РПЗ!$D20</f>
        <v xml:space="preserve"> Поставка установки вакуумной пайки по типу VS320</v>
      </c>
      <c r="C21" s="23" t="str">
        <f>РПЗ!$AA20</f>
        <v>Отдел главного технолога,
Главный технолог Яблуновский Ян Юрьевич
тел.(4855)28-58-12</v>
      </c>
      <c r="D21" s="219" t="str">
        <f>РПЗ!$AB20</f>
        <v>АО "Станкопром"</v>
      </c>
      <c r="E21" s="147" t="s">
        <v>49</v>
      </c>
      <c r="F21" s="23" t="str">
        <f>РПЗ!Q20</f>
        <v>ОР</v>
      </c>
      <c r="G21" s="24"/>
      <c r="H21" s="23" t="str">
        <f>РПЗ!W20</f>
        <v>не применимо</v>
      </c>
      <c r="I21" s="613" t="s">
        <v>1272</v>
      </c>
      <c r="J21" s="26">
        <f>РПЗ!O20</f>
        <v>42430</v>
      </c>
      <c r="K21" s="614" t="s">
        <v>1272</v>
      </c>
      <c r="L21" s="25" t="s">
        <v>1272</v>
      </c>
      <c r="M21" s="25" t="s">
        <v>1272</v>
      </c>
      <c r="N21" s="25" t="s">
        <v>1272</v>
      </c>
      <c r="O21" s="25" t="s">
        <v>1272</v>
      </c>
      <c r="P21" s="25" t="s">
        <v>1272</v>
      </c>
      <c r="Q21" s="25" t="s">
        <v>1272</v>
      </c>
      <c r="R21" s="20">
        <f>РПЗ!P20</f>
        <v>42675</v>
      </c>
      <c r="S21" s="19" t="s">
        <v>1272</v>
      </c>
      <c r="T21" s="188">
        <f>РПЗ!L20</f>
        <v>14878000</v>
      </c>
      <c r="U21" s="270" t="s">
        <v>1272</v>
      </c>
      <c r="V21" s="270" t="s">
        <v>1272</v>
      </c>
      <c r="W21" s="512" t="s">
        <v>1272</v>
      </c>
      <c r="X21" s="513" t="s">
        <v>1272</v>
      </c>
      <c r="Y21" s="612" t="s">
        <v>1272</v>
      </c>
      <c r="Z21" s="612" t="s">
        <v>1272</v>
      </c>
      <c r="AA21" s="612" t="s">
        <v>1272</v>
      </c>
      <c r="AB21" s="612" t="s">
        <v>1272</v>
      </c>
      <c r="AC21" s="612" t="s">
        <v>1272</v>
      </c>
      <c r="AD21" s="612" t="s">
        <v>1272</v>
      </c>
      <c r="AE21" s="185" t="e">
        <f>Таблица5[[#This Row],[20]]-Таблица5[[#This Row],[30]]</f>
        <v>#VALUE!</v>
      </c>
      <c r="AF21" s="173" t="e">
        <f>(1-Таблица5[[#This Row],[25]]/Таблица5[[#This Row],[20]])</f>
        <v>#VALUE!</v>
      </c>
      <c r="AG21" s="183" t="s">
        <v>1272</v>
      </c>
      <c r="AH21" s="183" t="s">
        <v>1272</v>
      </c>
      <c r="AI21" s="183" t="s">
        <v>1272</v>
      </c>
      <c r="AJ21" s="64" t="s">
        <v>123</v>
      </c>
      <c r="AK21" s="35"/>
    </row>
    <row r="22" spans="1:37" ht="128.25" thickBot="1" x14ac:dyDescent="0.3">
      <c r="A22" s="21" t="str">
        <f>РПЗ!A21</f>
        <v>0604-00006</v>
      </c>
      <c r="B22" s="22" t="str">
        <f>РПЗ!$D21</f>
        <v xml:space="preserve"> Поставка вибростенда по типу ВСВ-202-150</v>
      </c>
      <c r="C22" s="23" t="str">
        <f>РПЗ!$AA21</f>
        <v>Отдел главного технолога,
Главный технолог Яблуновский Ян Юрьевич
тел.(4855)28-58-12</v>
      </c>
      <c r="D22" s="219" t="str">
        <f>РПЗ!$AB21</f>
        <v>АО "Станкопром"</v>
      </c>
      <c r="E22" s="147" t="s">
        <v>49</v>
      </c>
      <c r="F22" s="23" t="str">
        <f>РПЗ!Q21</f>
        <v>ОР</v>
      </c>
      <c r="G22" s="24"/>
      <c r="H22" s="23" t="str">
        <f>РПЗ!W21</f>
        <v>не применимо</v>
      </c>
      <c r="I22" s="613" t="s">
        <v>1272</v>
      </c>
      <c r="J22" s="26">
        <f>РПЗ!O21</f>
        <v>42430</v>
      </c>
      <c r="K22" s="614" t="s">
        <v>1272</v>
      </c>
      <c r="L22" s="25" t="s">
        <v>1272</v>
      </c>
      <c r="M22" s="25" t="s">
        <v>1272</v>
      </c>
      <c r="N22" s="25" t="s">
        <v>1272</v>
      </c>
      <c r="O22" s="25" t="s">
        <v>1272</v>
      </c>
      <c r="P22" s="25" t="s">
        <v>1272</v>
      </c>
      <c r="Q22" s="25" t="s">
        <v>1272</v>
      </c>
      <c r="R22" s="20">
        <f>РПЗ!P21</f>
        <v>42675</v>
      </c>
      <c r="S22" s="19" t="s">
        <v>1272</v>
      </c>
      <c r="T22" s="188">
        <f>РПЗ!L21</f>
        <v>8543200</v>
      </c>
      <c r="U22" s="270" t="s">
        <v>1272</v>
      </c>
      <c r="V22" s="270" t="s">
        <v>1272</v>
      </c>
      <c r="W22" s="512" t="s">
        <v>1272</v>
      </c>
      <c r="X22" s="513" t="s">
        <v>1272</v>
      </c>
      <c r="Y22" s="612" t="s">
        <v>1272</v>
      </c>
      <c r="Z22" s="612" t="s">
        <v>1272</v>
      </c>
      <c r="AA22" s="612" t="s">
        <v>1272</v>
      </c>
      <c r="AB22" s="612" t="s">
        <v>1272</v>
      </c>
      <c r="AC22" s="612" t="s">
        <v>1272</v>
      </c>
      <c r="AD22" s="612" t="s">
        <v>1272</v>
      </c>
      <c r="AE22" s="185" t="e">
        <f>Таблица5[[#This Row],[20]]-Таблица5[[#This Row],[30]]</f>
        <v>#VALUE!</v>
      </c>
      <c r="AF22" s="173" t="e">
        <f>(1-Таблица5[[#This Row],[25]]/Таблица5[[#This Row],[20]])</f>
        <v>#VALUE!</v>
      </c>
      <c r="AG22" s="183" t="s">
        <v>1272</v>
      </c>
      <c r="AH22" s="183" t="s">
        <v>1272</v>
      </c>
      <c r="AI22" s="183" t="s">
        <v>1272</v>
      </c>
      <c r="AJ22" s="64" t="s">
        <v>123</v>
      </c>
      <c r="AK22" s="35"/>
    </row>
    <row r="23" spans="1:37" ht="179.25" thickBot="1" x14ac:dyDescent="0.3">
      <c r="A23" s="21" t="str">
        <f>РПЗ!A22</f>
        <v>0604-00007</v>
      </c>
      <c r="B23" s="22" t="str">
        <f>РПЗ!$D22</f>
        <v>Поставка установки индукционного нагрева по типу ЭЛЕСИТ-40ПЗ-602</v>
      </c>
      <c r="C23" s="23" t="str">
        <f>РПЗ!$AA22</f>
        <v>Управление развития и модернизации производства,
Начальник управления Писулин Вячеслав Михайлович,
тел.(910)978-45-96</v>
      </c>
      <c r="D23" s="219" t="str">
        <f>РПЗ!$AB22</f>
        <v>заказчик</v>
      </c>
      <c r="E23" s="147" t="s">
        <v>49</v>
      </c>
      <c r="F23" s="23" t="str">
        <f>РПЗ!Q22</f>
        <v>ОЗК</v>
      </c>
      <c r="G23" s="24"/>
      <c r="H23" s="23" t="str">
        <f>РПЗ!W22</f>
        <v>не применимо</v>
      </c>
      <c r="I23" s="613" t="s">
        <v>1272</v>
      </c>
      <c r="J23" s="26">
        <f>РПЗ!O22</f>
        <v>42461</v>
      </c>
      <c r="K23" s="614" t="s">
        <v>1272</v>
      </c>
      <c r="L23" s="25" t="s">
        <v>1272</v>
      </c>
      <c r="M23" s="25" t="s">
        <v>1272</v>
      </c>
      <c r="N23" s="25" t="s">
        <v>1272</v>
      </c>
      <c r="O23" s="25" t="s">
        <v>1272</v>
      </c>
      <c r="P23" s="25" t="s">
        <v>1272</v>
      </c>
      <c r="Q23" s="25" t="s">
        <v>1272</v>
      </c>
      <c r="R23" s="20">
        <f>РПЗ!P22</f>
        <v>42522</v>
      </c>
      <c r="S23" s="19" t="s">
        <v>1272</v>
      </c>
      <c r="T23" s="188">
        <f>РПЗ!L22</f>
        <v>460200</v>
      </c>
      <c r="U23" s="270" t="s">
        <v>1272</v>
      </c>
      <c r="V23" s="270" t="s">
        <v>1272</v>
      </c>
      <c r="W23" s="512" t="s">
        <v>1272</v>
      </c>
      <c r="X23" s="513" t="s">
        <v>1272</v>
      </c>
      <c r="Y23" s="612" t="s">
        <v>1272</v>
      </c>
      <c r="Z23" s="612" t="s">
        <v>1272</v>
      </c>
      <c r="AA23" s="612" t="s">
        <v>1272</v>
      </c>
      <c r="AB23" s="612" t="s">
        <v>1272</v>
      </c>
      <c r="AC23" s="612" t="s">
        <v>1272</v>
      </c>
      <c r="AD23" s="612" t="s">
        <v>1272</v>
      </c>
      <c r="AE23" s="185" t="e">
        <f>Таблица5[[#This Row],[20]]-Таблица5[[#This Row],[30]]</f>
        <v>#VALUE!</v>
      </c>
      <c r="AF23" s="173" t="e">
        <f>(1-Таблица5[[#This Row],[25]]/Таблица5[[#This Row],[20]])</f>
        <v>#VALUE!</v>
      </c>
      <c r="AG23" s="183" t="s">
        <v>1272</v>
      </c>
      <c r="AH23" s="183" t="s">
        <v>1272</v>
      </c>
      <c r="AI23" s="183" t="s">
        <v>1272</v>
      </c>
      <c r="AJ23" s="64" t="s">
        <v>123</v>
      </c>
      <c r="AK23" s="35"/>
    </row>
    <row r="24" spans="1:37" ht="128.25" thickBot="1" x14ac:dyDescent="0.3">
      <c r="A24" s="21" t="str">
        <f>РПЗ!A23</f>
        <v>0604-00008</v>
      </c>
      <c r="B24" s="22" t="str">
        <f>РПЗ!$D23</f>
        <v xml:space="preserve"> Выполнение работ по специальной оценки условий труда (СОУТ)</v>
      </c>
      <c r="C24" s="23" t="str">
        <f>РПЗ!$AA23</f>
        <v>Отдел главного технолога,
Главный технолог Яблуновский Ян Юрьевич
тел.(4855)28-58-12</v>
      </c>
      <c r="D24" s="219" t="str">
        <f>РПЗ!$AB23</f>
        <v>заказчик</v>
      </c>
      <c r="E24" s="147" t="s">
        <v>49</v>
      </c>
      <c r="F24" s="23" t="str">
        <f>РПЗ!Q23</f>
        <v>ОЗК</v>
      </c>
      <c r="G24" s="24"/>
      <c r="H24" s="23" t="str">
        <f>РПЗ!W23</f>
        <v>не применимо</v>
      </c>
      <c r="I24" s="613" t="s">
        <v>1272</v>
      </c>
      <c r="J24" s="26">
        <f>РПЗ!O23</f>
        <v>42401</v>
      </c>
      <c r="K24" s="614" t="s">
        <v>1272</v>
      </c>
      <c r="L24" s="25" t="s">
        <v>1272</v>
      </c>
      <c r="M24" s="25" t="s">
        <v>1272</v>
      </c>
      <c r="N24" s="25" t="s">
        <v>1272</v>
      </c>
      <c r="O24" s="25" t="s">
        <v>1272</v>
      </c>
      <c r="P24" s="25" t="s">
        <v>1272</v>
      </c>
      <c r="Q24" s="25" t="s">
        <v>1272</v>
      </c>
      <c r="R24" s="20">
        <f>РПЗ!P23</f>
        <v>42522</v>
      </c>
      <c r="S24" s="19" t="s">
        <v>1272</v>
      </c>
      <c r="T24" s="188">
        <f>РПЗ!L23</f>
        <v>200010</v>
      </c>
      <c r="U24" s="270" t="s">
        <v>1272</v>
      </c>
      <c r="V24" s="270" t="s">
        <v>1272</v>
      </c>
      <c r="W24" s="512" t="s">
        <v>1272</v>
      </c>
      <c r="X24" s="513" t="s">
        <v>1272</v>
      </c>
      <c r="Y24" s="612" t="s">
        <v>1272</v>
      </c>
      <c r="Z24" s="612" t="s">
        <v>1272</v>
      </c>
      <c r="AA24" s="612" t="s">
        <v>1272</v>
      </c>
      <c r="AB24" s="612" t="s">
        <v>1272</v>
      </c>
      <c r="AC24" s="612" t="s">
        <v>1272</v>
      </c>
      <c r="AD24" s="612" t="s">
        <v>1272</v>
      </c>
      <c r="AE24" s="185" t="e">
        <f>Таблица5[[#This Row],[20]]-Таблица5[[#This Row],[30]]</f>
        <v>#VALUE!</v>
      </c>
      <c r="AF24" s="173" t="e">
        <f>(1-Таблица5[[#This Row],[25]]/Таблица5[[#This Row],[20]])</f>
        <v>#VALUE!</v>
      </c>
      <c r="AG24" s="183" t="s">
        <v>1272</v>
      </c>
      <c r="AH24" s="183" t="s">
        <v>1272</v>
      </c>
      <c r="AI24" s="183" t="s">
        <v>1272</v>
      </c>
      <c r="AJ24" s="64" t="s">
        <v>123</v>
      </c>
      <c r="AK24" s="35"/>
    </row>
    <row r="25" spans="1:37" ht="128.25" thickBot="1" x14ac:dyDescent="0.3">
      <c r="A25" s="21" t="str">
        <f>РПЗ!A24</f>
        <v>0604-00009</v>
      </c>
      <c r="B25" s="22" t="str">
        <f>РПЗ!$D24</f>
        <v xml:space="preserve"> Выполнение работ по разработке проекта нормативов образования отходов и лимитов на их размещение (ПНООЛР)</v>
      </c>
      <c r="C25" s="23" t="str">
        <f>РПЗ!$AA24</f>
        <v>Отдел главного технолога,
Главный технолог Яблуновский Ян Юрьевич
тел.(4855)28-58-12</v>
      </c>
      <c r="D25" s="219" t="str">
        <f>РПЗ!$AB24</f>
        <v>заказчик</v>
      </c>
      <c r="E25" s="147" t="s">
        <v>49</v>
      </c>
      <c r="F25" s="23" t="str">
        <f>РПЗ!Q24</f>
        <v>ОЗК</v>
      </c>
      <c r="G25" s="24"/>
      <c r="H25" s="23" t="str">
        <f>РПЗ!W24</f>
        <v>не применимо</v>
      </c>
      <c r="I25" s="613" t="s">
        <v>1272</v>
      </c>
      <c r="J25" s="26">
        <f>РПЗ!O24</f>
        <v>42370</v>
      </c>
      <c r="K25" s="614" t="s">
        <v>1272</v>
      </c>
      <c r="L25" s="25" t="s">
        <v>1272</v>
      </c>
      <c r="M25" s="25" t="s">
        <v>1272</v>
      </c>
      <c r="N25" s="25" t="s">
        <v>1272</v>
      </c>
      <c r="O25" s="25" t="s">
        <v>1272</v>
      </c>
      <c r="P25" s="25" t="s">
        <v>1272</v>
      </c>
      <c r="Q25" s="25" t="s">
        <v>1272</v>
      </c>
      <c r="R25" s="20">
        <f>РПЗ!P24</f>
        <v>42675</v>
      </c>
      <c r="S25" s="19" t="s">
        <v>1272</v>
      </c>
      <c r="T25" s="188">
        <f>РПЗ!L24</f>
        <v>400020</v>
      </c>
      <c r="U25" s="270" t="s">
        <v>1272</v>
      </c>
      <c r="V25" s="270" t="s">
        <v>1272</v>
      </c>
      <c r="W25" s="512" t="s">
        <v>1272</v>
      </c>
      <c r="X25" s="513" t="s">
        <v>1272</v>
      </c>
      <c r="Y25" s="612" t="s">
        <v>1272</v>
      </c>
      <c r="Z25" s="612" t="s">
        <v>1272</v>
      </c>
      <c r="AA25" s="612" t="s">
        <v>1272</v>
      </c>
      <c r="AB25" s="612" t="s">
        <v>1272</v>
      </c>
      <c r="AC25" s="612" t="s">
        <v>1272</v>
      </c>
      <c r="AD25" s="612" t="s">
        <v>1272</v>
      </c>
      <c r="AE25" s="185" t="e">
        <f>Таблица5[[#This Row],[20]]-Таблица5[[#This Row],[30]]</f>
        <v>#VALUE!</v>
      </c>
      <c r="AF25" s="173" t="e">
        <f>(1-Таблица5[[#This Row],[25]]/Таблица5[[#This Row],[20]])</f>
        <v>#VALUE!</v>
      </c>
      <c r="AG25" s="183" t="s">
        <v>1272</v>
      </c>
      <c r="AH25" s="183" t="s">
        <v>1272</v>
      </c>
      <c r="AI25" s="183" t="s">
        <v>1272</v>
      </c>
      <c r="AJ25" s="64" t="s">
        <v>123</v>
      </c>
      <c r="AK25" s="35"/>
    </row>
    <row r="26" spans="1:37" ht="128.25" thickBot="1" x14ac:dyDescent="0.3">
      <c r="A26" s="21" t="str">
        <f>РПЗ!A25</f>
        <v>0604-00010</v>
      </c>
      <c r="B26" s="22" t="str">
        <f>РПЗ!$D25</f>
        <v xml:space="preserve"> Выполнение работ по паспортизации отходов производства</v>
      </c>
      <c r="C26" s="23" t="str">
        <f>РПЗ!$AA25</f>
        <v>Отдел главного технолога,
Главный технолог Яблуновский Ян Юрьевич
тел.(4855)28-58-12</v>
      </c>
      <c r="D26" s="219" t="str">
        <f>РПЗ!$AB25</f>
        <v>заказчик</v>
      </c>
      <c r="E26" s="147" t="s">
        <v>49</v>
      </c>
      <c r="F26" s="23" t="str">
        <f>РПЗ!Q25</f>
        <v>ОЗК</v>
      </c>
      <c r="G26" s="24"/>
      <c r="H26" s="23" t="str">
        <f>РПЗ!W25</f>
        <v>не применимо</v>
      </c>
      <c r="I26" s="613" t="s">
        <v>1272</v>
      </c>
      <c r="J26" s="26">
        <f>РПЗ!O25</f>
        <v>42370</v>
      </c>
      <c r="K26" s="614" t="s">
        <v>1272</v>
      </c>
      <c r="L26" s="25" t="s">
        <v>1272</v>
      </c>
      <c r="M26" s="25" t="s">
        <v>1272</v>
      </c>
      <c r="N26" s="25" t="s">
        <v>1272</v>
      </c>
      <c r="O26" s="25" t="s">
        <v>1272</v>
      </c>
      <c r="P26" s="25" t="s">
        <v>1272</v>
      </c>
      <c r="Q26" s="25" t="s">
        <v>1272</v>
      </c>
      <c r="R26" s="20">
        <f>РПЗ!P25</f>
        <v>42430</v>
      </c>
      <c r="S26" s="19" t="s">
        <v>1272</v>
      </c>
      <c r="T26" s="188">
        <f>РПЗ!L25</f>
        <v>200010</v>
      </c>
      <c r="U26" s="270" t="s">
        <v>1272</v>
      </c>
      <c r="V26" s="270" t="s">
        <v>1272</v>
      </c>
      <c r="W26" s="512" t="s">
        <v>1272</v>
      </c>
      <c r="X26" s="513" t="s">
        <v>1272</v>
      </c>
      <c r="Y26" s="612" t="s">
        <v>1272</v>
      </c>
      <c r="Z26" s="612" t="s">
        <v>1272</v>
      </c>
      <c r="AA26" s="612" t="s">
        <v>1272</v>
      </c>
      <c r="AB26" s="612" t="s">
        <v>1272</v>
      </c>
      <c r="AC26" s="612" t="s">
        <v>1272</v>
      </c>
      <c r="AD26" s="612" t="s">
        <v>1272</v>
      </c>
      <c r="AE26" s="185" t="e">
        <f>Таблица5[[#This Row],[20]]-Таблица5[[#This Row],[30]]</f>
        <v>#VALUE!</v>
      </c>
      <c r="AF26" s="173" t="e">
        <f>(1-Таблица5[[#This Row],[25]]/Таблица5[[#This Row],[20]])</f>
        <v>#VALUE!</v>
      </c>
      <c r="AG26" s="183" t="s">
        <v>1272</v>
      </c>
      <c r="AH26" s="183" t="s">
        <v>1272</v>
      </c>
      <c r="AI26" s="183" t="s">
        <v>1272</v>
      </c>
      <c r="AJ26" s="64" t="s">
        <v>123</v>
      </c>
      <c r="AK26" s="35"/>
    </row>
    <row r="27" spans="1:37" ht="128.25" thickBot="1" x14ac:dyDescent="0.3">
      <c r="A27" s="21" t="str">
        <f>РПЗ!A26</f>
        <v>0604-00011</v>
      </c>
      <c r="B27" s="22" t="str">
        <f>РПЗ!$D26</f>
        <v xml:space="preserve"> Выполнение работ по лабораторным исследованиям</v>
      </c>
      <c r="C27" s="23" t="str">
        <f>РПЗ!$AA26</f>
        <v>Отдел главного технолога,
Главный технолог Яблуновский Ян Юрьевич
тел.(4855)28-58-12</v>
      </c>
      <c r="D27" s="219" t="str">
        <f>РПЗ!$AB26</f>
        <v>заказчик</v>
      </c>
      <c r="E27" s="147" t="s">
        <v>49</v>
      </c>
      <c r="F27" s="23" t="str">
        <f>РПЗ!Q26</f>
        <v>ОЗК</v>
      </c>
      <c r="G27" s="24"/>
      <c r="H27" s="23" t="str">
        <f>РПЗ!W26</f>
        <v>не применимо</v>
      </c>
      <c r="I27" s="613" t="s">
        <v>1272</v>
      </c>
      <c r="J27" s="26">
        <f>РПЗ!O26</f>
        <v>42370</v>
      </c>
      <c r="K27" s="614" t="s">
        <v>1272</v>
      </c>
      <c r="L27" s="25" t="s">
        <v>1272</v>
      </c>
      <c r="M27" s="25" t="s">
        <v>1272</v>
      </c>
      <c r="N27" s="25" t="s">
        <v>1272</v>
      </c>
      <c r="O27" s="25" t="s">
        <v>1272</v>
      </c>
      <c r="P27" s="25" t="s">
        <v>1272</v>
      </c>
      <c r="Q27" s="25" t="s">
        <v>1272</v>
      </c>
      <c r="R27" s="20">
        <f>РПЗ!P26</f>
        <v>42430</v>
      </c>
      <c r="S27" s="19" t="s">
        <v>1272</v>
      </c>
      <c r="T27" s="188">
        <f>РПЗ!L26</f>
        <v>483799.99999999994</v>
      </c>
      <c r="U27" s="270" t="s">
        <v>1272</v>
      </c>
      <c r="V27" s="270" t="s">
        <v>1272</v>
      </c>
      <c r="W27" s="512" t="s">
        <v>1272</v>
      </c>
      <c r="X27" s="513" t="s">
        <v>1272</v>
      </c>
      <c r="Y27" s="612" t="s">
        <v>1272</v>
      </c>
      <c r="Z27" s="612" t="s">
        <v>1272</v>
      </c>
      <c r="AA27" s="612" t="s">
        <v>1272</v>
      </c>
      <c r="AB27" s="612" t="s">
        <v>1272</v>
      </c>
      <c r="AC27" s="612" t="s">
        <v>1272</v>
      </c>
      <c r="AD27" s="612" t="s">
        <v>1272</v>
      </c>
      <c r="AE27" s="185" t="e">
        <f>Таблица5[[#This Row],[20]]-Таблица5[[#This Row],[30]]</f>
        <v>#VALUE!</v>
      </c>
      <c r="AF27" s="173" t="e">
        <f>(1-Таблица5[[#This Row],[25]]/Таблица5[[#This Row],[20]])</f>
        <v>#VALUE!</v>
      </c>
      <c r="AG27" s="183" t="s">
        <v>1272</v>
      </c>
      <c r="AH27" s="183" t="s">
        <v>1272</v>
      </c>
      <c r="AI27" s="183" t="s">
        <v>1272</v>
      </c>
      <c r="AJ27" s="64" t="s">
        <v>123</v>
      </c>
      <c r="AK27" s="35"/>
    </row>
    <row r="28" spans="1:37" ht="128.25" thickBot="1" x14ac:dyDescent="0.3">
      <c r="A28" s="21" t="str">
        <f>РПЗ!A27</f>
        <v>0604-00012</v>
      </c>
      <c r="B28" s="22" t="str">
        <f>РПЗ!$D27</f>
        <v>Выполнение работ по утилизации отходов производства</v>
      </c>
      <c r="C28" s="23" t="str">
        <f>РПЗ!$AA27</f>
        <v>Отдел главного технолога,
Главный технолог Яблуновский Ян Юрьевич
тел.(4855)28-58-12</v>
      </c>
      <c r="D28" s="219" t="str">
        <f>РПЗ!$AB27</f>
        <v>заказчик</v>
      </c>
      <c r="E28" s="147" t="s">
        <v>49</v>
      </c>
      <c r="F28" s="23" t="str">
        <f>РПЗ!Q27</f>
        <v>ОЗК</v>
      </c>
      <c r="G28" s="24"/>
      <c r="H28" s="23" t="str">
        <f>РПЗ!W27</f>
        <v>не применимо</v>
      </c>
      <c r="I28" s="613" t="s">
        <v>1272</v>
      </c>
      <c r="J28" s="26">
        <f>РПЗ!O27</f>
        <v>42370</v>
      </c>
      <c r="K28" s="614" t="s">
        <v>1272</v>
      </c>
      <c r="L28" s="25" t="s">
        <v>1272</v>
      </c>
      <c r="M28" s="25" t="s">
        <v>1272</v>
      </c>
      <c r="N28" s="25" t="s">
        <v>1272</v>
      </c>
      <c r="O28" s="25" t="s">
        <v>1272</v>
      </c>
      <c r="P28" s="25" t="s">
        <v>1272</v>
      </c>
      <c r="Q28" s="25" t="s">
        <v>1272</v>
      </c>
      <c r="R28" s="20">
        <f>РПЗ!P27</f>
        <v>42401</v>
      </c>
      <c r="S28" s="19" t="s">
        <v>1272</v>
      </c>
      <c r="T28" s="188">
        <f>РПЗ!L27</f>
        <v>106199.99999999999</v>
      </c>
      <c r="U28" s="270" t="s">
        <v>1272</v>
      </c>
      <c r="V28" s="270" t="s">
        <v>1272</v>
      </c>
      <c r="W28" s="512" t="s">
        <v>1272</v>
      </c>
      <c r="X28" s="513" t="s">
        <v>1272</v>
      </c>
      <c r="Y28" s="612" t="s">
        <v>1272</v>
      </c>
      <c r="Z28" s="612" t="s">
        <v>1272</v>
      </c>
      <c r="AA28" s="612" t="s">
        <v>1272</v>
      </c>
      <c r="AB28" s="612" t="s">
        <v>1272</v>
      </c>
      <c r="AC28" s="612" t="s">
        <v>1272</v>
      </c>
      <c r="AD28" s="612" t="s">
        <v>1272</v>
      </c>
      <c r="AE28" s="185" t="e">
        <f>Таблица5[[#This Row],[20]]-Таблица5[[#This Row],[30]]</f>
        <v>#VALUE!</v>
      </c>
      <c r="AF28" s="173" t="e">
        <f>(1-Таблица5[[#This Row],[25]]/Таблица5[[#This Row],[20]])</f>
        <v>#VALUE!</v>
      </c>
      <c r="AG28" s="183" t="s">
        <v>1272</v>
      </c>
      <c r="AH28" s="183" t="s">
        <v>1272</v>
      </c>
      <c r="AI28" s="183" t="s">
        <v>1272</v>
      </c>
      <c r="AJ28" s="64" t="s">
        <v>123</v>
      </c>
      <c r="AK28" s="35"/>
    </row>
    <row r="29" spans="1:37" ht="128.25" thickBot="1" x14ac:dyDescent="0.3">
      <c r="A29" s="21" t="str">
        <f>РПЗ!A28</f>
        <v>0604-00013</v>
      </c>
      <c r="B29" s="22" t="str">
        <f>РПЗ!$D28</f>
        <v xml:space="preserve"> Выполнение работ по утилизации отходов производства</v>
      </c>
      <c r="C29" s="23" t="str">
        <f>РПЗ!$AA28</f>
        <v>Отдел главного технолога,
Главный технолог Яблуновский Ян Юрьевич
тел.(4855)28-58-12</v>
      </c>
      <c r="D29" s="219" t="str">
        <f>РПЗ!$AB28</f>
        <v>заказчик</v>
      </c>
      <c r="E29" s="147" t="s">
        <v>49</v>
      </c>
      <c r="F29" s="23" t="str">
        <f>РПЗ!Q28</f>
        <v>ОЗК</v>
      </c>
      <c r="G29" s="24"/>
      <c r="H29" s="23" t="str">
        <f>РПЗ!W28</f>
        <v>не применимо</v>
      </c>
      <c r="I29" s="613" t="s">
        <v>1272</v>
      </c>
      <c r="J29" s="26">
        <f>РПЗ!O28</f>
        <v>42461</v>
      </c>
      <c r="K29" s="614" t="s">
        <v>1272</v>
      </c>
      <c r="L29" s="25" t="s">
        <v>1272</v>
      </c>
      <c r="M29" s="25" t="s">
        <v>1272</v>
      </c>
      <c r="N29" s="25" t="s">
        <v>1272</v>
      </c>
      <c r="O29" s="25" t="s">
        <v>1272</v>
      </c>
      <c r="P29" s="25" t="s">
        <v>1272</v>
      </c>
      <c r="Q29" s="25" t="s">
        <v>1272</v>
      </c>
      <c r="R29" s="20">
        <f>РПЗ!P28</f>
        <v>42491</v>
      </c>
      <c r="S29" s="19" t="s">
        <v>1272</v>
      </c>
      <c r="T29" s="188">
        <f>РПЗ!L28</f>
        <v>306800</v>
      </c>
      <c r="U29" s="270" t="s">
        <v>1272</v>
      </c>
      <c r="V29" s="270" t="s">
        <v>1272</v>
      </c>
      <c r="W29" s="512" t="s">
        <v>1272</v>
      </c>
      <c r="X29" s="513" t="s">
        <v>1272</v>
      </c>
      <c r="Y29" s="612" t="s">
        <v>1272</v>
      </c>
      <c r="Z29" s="612" t="s">
        <v>1272</v>
      </c>
      <c r="AA29" s="612" t="s">
        <v>1272</v>
      </c>
      <c r="AB29" s="612" t="s">
        <v>1272</v>
      </c>
      <c r="AC29" s="612" t="s">
        <v>1272</v>
      </c>
      <c r="AD29" s="612" t="s">
        <v>1272</v>
      </c>
      <c r="AE29" s="185" t="e">
        <f>Таблица5[[#This Row],[20]]-Таблица5[[#This Row],[30]]</f>
        <v>#VALUE!</v>
      </c>
      <c r="AF29" s="173" t="e">
        <f>(1-Таблица5[[#This Row],[25]]/Таблица5[[#This Row],[20]])</f>
        <v>#VALUE!</v>
      </c>
      <c r="AG29" s="183" t="s">
        <v>1272</v>
      </c>
      <c r="AH29" s="183" t="s">
        <v>1272</v>
      </c>
      <c r="AI29" s="183" t="s">
        <v>1272</v>
      </c>
      <c r="AJ29" s="64" t="s">
        <v>123</v>
      </c>
      <c r="AK29" s="35"/>
    </row>
    <row r="30" spans="1:37" ht="128.25" thickBot="1" x14ac:dyDescent="0.3">
      <c r="A30" s="21" t="str">
        <f>РПЗ!A29</f>
        <v>0604-00014</v>
      </c>
      <c r="B30" s="22" t="str">
        <f>РПЗ!$D29</f>
        <v xml:space="preserve"> Выполнение работ по утилизации отходов производства</v>
      </c>
      <c r="C30" s="23" t="str">
        <f>РПЗ!$AA29</f>
        <v>Отдел главного технолога,
Главный технолог Яблуновский Ян Юрьевич
тел.(4855)28-58-12</v>
      </c>
      <c r="D30" s="219" t="str">
        <f>РПЗ!$AB29</f>
        <v>заказчик</v>
      </c>
      <c r="E30" s="147" t="s">
        <v>49</v>
      </c>
      <c r="F30" s="23" t="str">
        <f>РПЗ!Q29</f>
        <v>ОЗК</v>
      </c>
      <c r="G30" s="24"/>
      <c r="H30" s="23" t="str">
        <f>РПЗ!W29</f>
        <v>не применимо</v>
      </c>
      <c r="I30" s="613" t="s">
        <v>1272</v>
      </c>
      <c r="J30" s="26">
        <f>РПЗ!O29</f>
        <v>42644</v>
      </c>
      <c r="K30" s="614" t="s">
        <v>1272</v>
      </c>
      <c r="L30" s="25" t="s">
        <v>1272</v>
      </c>
      <c r="M30" s="25" t="s">
        <v>1272</v>
      </c>
      <c r="N30" s="25" t="s">
        <v>1272</v>
      </c>
      <c r="O30" s="25" t="s">
        <v>1272</v>
      </c>
      <c r="P30" s="25" t="s">
        <v>1272</v>
      </c>
      <c r="Q30" s="25" t="s">
        <v>1272</v>
      </c>
      <c r="R30" s="20">
        <f>РПЗ!P29</f>
        <v>42675</v>
      </c>
      <c r="S30" s="19" t="s">
        <v>1272</v>
      </c>
      <c r="T30" s="188">
        <f>РПЗ!L29</f>
        <v>188799.99999999997</v>
      </c>
      <c r="U30" s="270" t="s">
        <v>1272</v>
      </c>
      <c r="V30" s="270" t="s">
        <v>1272</v>
      </c>
      <c r="W30" s="512" t="s">
        <v>1272</v>
      </c>
      <c r="X30" s="513" t="s">
        <v>1272</v>
      </c>
      <c r="Y30" s="612" t="s">
        <v>1272</v>
      </c>
      <c r="Z30" s="612" t="s">
        <v>1272</v>
      </c>
      <c r="AA30" s="612" t="s">
        <v>1272</v>
      </c>
      <c r="AB30" s="612" t="s">
        <v>1272</v>
      </c>
      <c r="AC30" s="612" t="s">
        <v>1272</v>
      </c>
      <c r="AD30" s="612" t="s">
        <v>1272</v>
      </c>
      <c r="AE30" s="185" t="e">
        <f>Таблица5[[#This Row],[20]]-Таблица5[[#This Row],[30]]</f>
        <v>#VALUE!</v>
      </c>
      <c r="AF30" s="173" t="e">
        <f>(1-Таблица5[[#This Row],[25]]/Таблица5[[#This Row],[20]])</f>
        <v>#VALUE!</v>
      </c>
      <c r="AG30" s="183" t="s">
        <v>1272</v>
      </c>
      <c r="AH30" s="183" t="s">
        <v>1272</v>
      </c>
      <c r="AI30" s="183" t="s">
        <v>1272</v>
      </c>
      <c r="AJ30" s="64" t="s">
        <v>123</v>
      </c>
      <c r="AK30" s="35"/>
    </row>
    <row r="31" spans="1:37" ht="128.25" thickBot="1" x14ac:dyDescent="0.3">
      <c r="A31" s="21" t="str">
        <f>РПЗ!A30</f>
        <v>0604-00015</v>
      </c>
      <c r="B31" s="22" t="str">
        <f>РПЗ!$D30</f>
        <v xml:space="preserve"> Выполнение работ по утилизации отходов производства</v>
      </c>
      <c r="C31" s="23" t="str">
        <f>РПЗ!$AA30</f>
        <v>Отдел главного технолога,
Главный технолог Яблуновский Ян Юрьевич
тел.(4855)28-58-12</v>
      </c>
      <c r="D31" s="219" t="str">
        <f>РПЗ!$AB30</f>
        <v>заказчик</v>
      </c>
      <c r="E31" s="147" t="s">
        <v>49</v>
      </c>
      <c r="F31" s="23" t="str">
        <f>РПЗ!Q30</f>
        <v>ОЗК</v>
      </c>
      <c r="G31" s="24"/>
      <c r="H31" s="23" t="str">
        <f>РПЗ!W30</f>
        <v>не применимо</v>
      </c>
      <c r="I31" s="613" t="s">
        <v>1272</v>
      </c>
      <c r="J31" s="26">
        <f>РПЗ!O30</f>
        <v>42552</v>
      </c>
      <c r="K31" s="614" t="s">
        <v>1272</v>
      </c>
      <c r="L31" s="25" t="s">
        <v>1272</v>
      </c>
      <c r="M31" s="25" t="s">
        <v>1272</v>
      </c>
      <c r="N31" s="25" t="s">
        <v>1272</v>
      </c>
      <c r="O31" s="25" t="s">
        <v>1272</v>
      </c>
      <c r="P31" s="25" t="s">
        <v>1272</v>
      </c>
      <c r="Q31" s="25" t="s">
        <v>1272</v>
      </c>
      <c r="R31" s="20">
        <f>РПЗ!P30</f>
        <v>42583</v>
      </c>
      <c r="S31" s="19" t="s">
        <v>1272</v>
      </c>
      <c r="T31" s="188">
        <f>РПЗ!L30</f>
        <v>649000</v>
      </c>
      <c r="U31" s="270" t="s">
        <v>1272</v>
      </c>
      <c r="V31" s="270" t="s">
        <v>1272</v>
      </c>
      <c r="W31" s="512" t="s">
        <v>1272</v>
      </c>
      <c r="X31" s="513" t="s">
        <v>1272</v>
      </c>
      <c r="Y31" s="612" t="s">
        <v>1272</v>
      </c>
      <c r="Z31" s="612" t="s">
        <v>1272</v>
      </c>
      <c r="AA31" s="612" t="s">
        <v>1272</v>
      </c>
      <c r="AB31" s="612" t="s">
        <v>1272</v>
      </c>
      <c r="AC31" s="612" t="s">
        <v>1272</v>
      </c>
      <c r="AD31" s="612" t="s">
        <v>1272</v>
      </c>
      <c r="AE31" s="185" t="e">
        <f>Таблица5[[#This Row],[20]]-Таблица5[[#This Row],[30]]</f>
        <v>#VALUE!</v>
      </c>
      <c r="AF31" s="173" t="e">
        <f>(1-Таблица5[[#This Row],[25]]/Таблица5[[#This Row],[20]])</f>
        <v>#VALUE!</v>
      </c>
      <c r="AG31" s="183" t="s">
        <v>1272</v>
      </c>
      <c r="AH31" s="183" t="s">
        <v>1272</v>
      </c>
      <c r="AI31" s="183" t="s">
        <v>1272</v>
      </c>
      <c r="AJ31" s="64" t="s">
        <v>123</v>
      </c>
      <c r="AK31" s="35"/>
    </row>
    <row r="32" spans="1:37" ht="128.25" thickBot="1" x14ac:dyDescent="0.3">
      <c r="A32" s="21" t="str">
        <f>РПЗ!A31</f>
        <v>0604-00016</v>
      </c>
      <c r="B32" s="22" t="str">
        <f>РПЗ!$D31</f>
        <v xml:space="preserve"> Поставка инструмента </v>
      </c>
      <c r="C32" s="23" t="str">
        <f>РПЗ!$AA31</f>
        <v>Отдел главного технолога,
Главный технолог Яблуновский Ян Юрьевич
тел.(4855)28-58-12</v>
      </c>
      <c r="D32" s="219" t="str">
        <f>РПЗ!$AB31</f>
        <v>ОАО "Станкопром"</v>
      </c>
      <c r="E32" s="147" t="s">
        <v>49</v>
      </c>
      <c r="F32" s="23" t="str">
        <f>РПЗ!Q31</f>
        <v>ОР</v>
      </c>
      <c r="G32" s="24"/>
      <c r="H32" s="23" t="str">
        <f>РПЗ!W31</f>
        <v>не применимо</v>
      </c>
      <c r="I32" s="613" t="s">
        <v>1272</v>
      </c>
      <c r="J32" s="26">
        <f>РПЗ!O31</f>
        <v>42401</v>
      </c>
      <c r="K32" s="614" t="s">
        <v>1272</v>
      </c>
      <c r="L32" s="25" t="s">
        <v>1272</v>
      </c>
      <c r="M32" s="25" t="s">
        <v>1272</v>
      </c>
      <c r="N32" s="25" t="s">
        <v>1272</v>
      </c>
      <c r="O32" s="25" t="s">
        <v>1272</v>
      </c>
      <c r="P32" s="25" t="s">
        <v>1272</v>
      </c>
      <c r="Q32" s="25" t="s">
        <v>1272</v>
      </c>
      <c r="R32" s="20">
        <f>РПЗ!P31</f>
        <v>42491</v>
      </c>
      <c r="S32" s="19" t="s">
        <v>1272</v>
      </c>
      <c r="T32" s="188">
        <f>РПЗ!L31</f>
        <v>7312855.96</v>
      </c>
      <c r="U32" s="270" t="s">
        <v>1272</v>
      </c>
      <c r="V32" s="270" t="s">
        <v>1272</v>
      </c>
      <c r="W32" s="512" t="s">
        <v>1272</v>
      </c>
      <c r="X32" s="513" t="s">
        <v>1272</v>
      </c>
      <c r="Y32" s="612" t="s">
        <v>1272</v>
      </c>
      <c r="Z32" s="612" t="s">
        <v>1272</v>
      </c>
      <c r="AA32" s="612" t="s">
        <v>1272</v>
      </c>
      <c r="AB32" s="612" t="s">
        <v>1272</v>
      </c>
      <c r="AC32" s="612" t="s">
        <v>1272</v>
      </c>
      <c r="AD32" s="612" t="s">
        <v>1272</v>
      </c>
      <c r="AE32" s="185" t="e">
        <f>Таблица5[[#This Row],[20]]-Таблица5[[#This Row],[30]]</f>
        <v>#VALUE!</v>
      </c>
      <c r="AF32" s="173" t="e">
        <f>(1-Таблица5[[#This Row],[25]]/Таблица5[[#This Row],[20]])</f>
        <v>#VALUE!</v>
      </c>
      <c r="AG32" s="183" t="s">
        <v>1272</v>
      </c>
      <c r="AH32" s="183" t="s">
        <v>1272</v>
      </c>
      <c r="AI32" s="183" t="s">
        <v>1272</v>
      </c>
      <c r="AJ32" s="64" t="s">
        <v>123</v>
      </c>
      <c r="AK32" s="35"/>
    </row>
    <row r="33" spans="1:37" ht="127.5" x14ac:dyDescent="0.25">
      <c r="A33" s="21" t="str">
        <f>РПЗ!A32</f>
        <v>0604-00017</v>
      </c>
      <c r="B33" s="22" t="str">
        <f>РПЗ!$D32</f>
        <v xml:space="preserve">Поставка инструмента </v>
      </c>
      <c r="C33" s="23" t="str">
        <f>РПЗ!$AA32</f>
        <v>Отдел главного технолога,
Главный технолог Яблуновский Ян Юрьевич
тел.(4855)28-58-12</v>
      </c>
      <c r="D33" s="219" t="str">
        <f>РПЗ!$AB32</f>
        <v>заказчик</v>
      </c>
      <c r="E33" s="147" t="s">
        <v>58</v>
      </c>
      <c r="F33" s="23" t="str">
        <f>РПЗ!Q32</f>
        <v>ОЗК</v>
      </c>
      <c r="G33" s="24" t="s">
        <v>118</v>
      </c>
      <c r="H33" s="23" t="str">
        <f>РПЗ!W32</f>
        <v>не применимо</v>
      </c>
      <c r="I33" s="25">
        <v>42404</v>
      </c>
      <c r="J33" s="26">
        <f>РПЗ!O32</f>
        <v>42401</v>
      </c>
      <c r="K33" s="614">
        <v>42401</v>
      </c>
      <c r="L33" s="25">
        <v>42430</v>
      </c>
      <c r="M33" s="25">
        <v>42412</v>
      </c>
      <c r="N33" s="25">
        <v>42430</v>
      </c>
      <c r="O33" s="25">
        <v>42412</v>
      </c>
      <c r="P33" s="25">
        <v>42430</v>
      </c>
      <c r="Q33" s="25" t="s">
        <v>1272</v>
      </c>
      <c r="R33" s="20">
        <f>РПЗ!P32</f>
        <v>42491</v>
      </c>
      <c r="S33" s="19" t="s">
        <v>1272</v>
      </c>
      <c r="T33" s="188">
        <f>РПЗ!L32</f>
        <v>687144.04</v>
      </c>
      <c r="U33" s="270">
        <v>2</v>
      </c>
      <c r="V33" s="270">
        <v>0</v>
      </c>
      <c r="W33" s="617">
        <v>7806211049</v>
      </c>
      <c r="X33" s="513" t="s">
        <v>2148</v>
      </c>
      <c r="Y33" s="618">
        <v>634629.43999999994</v>
      </c>
      <c r="Z33" s="612" t="s">
        <v>1272</v>
      </c>
      <c r="AA33" s="612" t="s">
        <v>1272</v>
      </c>
      <c r="AB33" s="612" t="s">
        <v>1272</v>
      </c>
      <c r="AC33" s="612" t="s">
        <v>1272</v>
      </c>
      <c r="AD33" s="618">
        <v>634629.43999999994</v>
      </c>
      <c r="AE33" s="185">
        <f>Таблица5[[#This Row],[20]]-Таблица5[[#This Row],[30]]</f>
        <v>52514.600000000093</v>
      </c>
      <c r="AF33" s="173">
        <f>(1-Таблица5[[#This Row],[25]]/Таблица5[[#This Row],[20]])</f>
        <v>7.6424442246490365E-2</v>
      </c>
      <c r="AG33" s="183" t="s">
        <v>1272</v>
      </c>
      <c r="AH33" s="183" t="s">
        <v>1272</v>
      </c>
      <c r="AI33" s="183" t="s">
        <v>1272</v>
      </c>
      <c r="AJ33" s="64" t="s">
        <v>123</v>
      </c>
      <c r="AK33" s="35"/>
    </row>
    <row r="34" spans="1:37" ht="127.5" x14ac:dyDescent="0.25">
      <c r="A34" s="624" t="str">
        <f>РПЗ!A33</f>
        <v>0604-00018</v>
      </c>
      <c r="B34" s="624" t="str">
        <f>РПЗ!$D33</f>
        <v xml:space="preserve">Поставка инструмента </v>
      </c>
      <c r="C34" s="625" t="str">
        <f>РПЗ!$AA33</f>
        <v>Отдел главного технолога,
Главный технолог Яблуновский Ян Юрьевич
тел.(4855)28-58-12</v>
      </c>
      <c r="D34" s="626" t="str">
        <f>РПЗ!$AB33</f>
        <v>заказчик</v>
      </c>
      <c r="E34" s="627" t="s">
        <v>282</v>
      </c>
      <c r="F34" s="625" t="str">
        <f>РПЗ!Q33</f>
        <v>ОЗК</v>
      </c>
      <c r="G34" s="628" t="s">
        <v>118</v>
      </c>
      <c r="H34" s="629" t="str">
        <f>РПЗ!W33</f>
        <v>не применимо</v>
      </c>
      <c r="I34" s="25">
        <v>42440</v>
      </c>
      <c r="J34" s="631">
        <f>РПЗ!O33</f>
        <v>42430</v>
      </c>
      <c r="K34" s="643">
        <v>42430</v>
      </c>
      <c r="L34" s="25">
        <v>42503</v>
      </c>
      <c r="M34" s="25">
        <v>42451</v>
      </c>
      <c r="N34" s="25">
        <v>42503</v>
      </c>
      <c r="O34" s="25">
        <v>42451</v>
      </c>
      <c r="P34" s="25">
        <v>42503</v>
      </c>
      <c r="Q34" s="25" t="s">
        <v>1272</v>
      </c>
      <c r="R34" s="631">
        <f>РПЗ!P33</f>
        <v>42491</v>
      </c>
      <c r="S34" s="632" t="s">
        <v>1272</v>
      </c>
      <c r="T34" s="633">
        <f>РПЗ!L33</f>
        <v>924074.85957000009</v>
      </c>
      <c r="U34" s="634" t="s">
        <v>1272</v>
      </c>
      <c r="V34" s="634" t="s">
        <v>1272</v>
      </c>
      <c r="W34" s="644" t="s">
        <v>1272</v>
      </c>
      <c r="X34" s="630" t="s">
        <v>1272</v>
      </c>
      <c r="Y34" s="636" t="s">
        <v>1272</v>
      </c>
      <c r="Z34" s="645" t="s">
        <v>1272</v>
      </c>
      <c r="AA34" s="645" t="s">
        <v>1272</v>
      </c>
      <c r="AB34" s="632" t="s">
        <v>1272</v>
      </c>
      <c r="AC34" s="632" t="s">
        <v>1272</v>
      </c>
      <c r="AD34" s="639" t="s">
        <v>1272</v>
      </c>
      <c r="AE34" s="637" t="e">
        <f>Таблица5[[#This Row],[20]]-Таблица5[[#This Row],[30]]</f>
        <v>#VALUE!</v>
      </c>
      <c r="AF34" s="638" t="e">
        <f>(1-Таблица5[[#This Row],[25]]/Таблица5[[#This Row],[20]])</f>
        <v>#VALUE!</v>
      </c>
      <c r="AG34" s="639" t="s">
        <v>1272</v>
      </c>
      <c r="AH34" s="639" t="s">
        <v>1272</v>
      </c>
      <c r="AI34" s="640" t="s">
        <v>1272</v>
      </c>
      <c r="AJ34" s="641" t="s">
        <v>123</v>
      </c>
      <c r="AK34" s="642"/>
    </row>
    <row r="35" spans="1:37" ht="128.25" thickBot="1" x14ac:dyDescent="0.3">
      <c r="A35" s="624" t="str">
        <f>РПЗ!A34</f>
        <v>0604-00019</v>
      </c>
      <c r="B35" s="624" t="str">
        <f>РПЗ!$D34</f>
        <v xml:space="preserve">Поставка инструмента </v>
      </c>
      <c r="C35" s="625" t="str">
        <f>РПЗ!$AA34</f>
        <v>Отдел главного технолога,
Главный технолог Яблуновский Ян Юрьевич
тел.(4855)28-58-12</v>
      </c>
      <c r="D35" s="626" t="str">
        <f>РПЗ!$AB34</f>
        <v>заказчик</v>
      </c>
      <c r="E35" s="627" t="s">
        <v>282</v>
      </c>
      <c r="F35" s="625" t="str">
        <f>РПЗ!Q34</f>
        <v>ОЗК</v>
      </c>
      <c r="G35" s="628" t="s">
        <v>118</v>
      </c>
      <c r="H35" s="629" t="str">
        <f>РПЗ!W34</f>
        <v>не применимо</v>
      </c>
      <c r="I35" s="25">
        <v>42446</v>
      </c>
      <c r="J35" s="631">
        <f>РПЗ!O34</f>
        <v>42430</v>
      </c>
      <c r="K35" s="643">
        <v>42430</v>
      </c>
      <c r="L35" s="25">
        <v>42503</v>
      </c>
      <c r="M35" s="25">
        <v>42454</v>
      </c>
      <c r="N35" s="25">
        <v>42503</v>
      </c>
      <c r="O35" s="25">
        <v>42454</v>
      </c>
      <c r="P35" s="25">
        <v>42503</v>
      </c>
      <c r="Q35" s="25" t="s">
        <v>1272</v>
      </c>
      <c r="R35" s="631">
        <f>РПЗ!P34</f>
        <v>42491</v>
      </c>
      <c r="S35" s="632" t="s">
        <v>1272</v>
      </c>
      <c r="T35" s="633">
        <f>РПЗ!L34</f>
        <v>815769.95887600002</v>
      </c>
      <c r="U35" s="634" t="s">
        <v>1272</v>
      </c>
      <c r="V35" s="634" t="s">
        <v>1272</v>
      </c>
      <c r="W35" s="644" t="s">
        <v>1272</v>
      </c>
      <c r="X35" s="630" t="s">
        <v>1272</v>
      </c>
      <c r="Y35" s="636" t="s">
        <v>1272</v>
      </c>
      <c r="Z35" s="645" t="s">
        <v>1272</v>
      </c>
      <c r="AA35" s="645" t="s">
        <v>1272</v>
      </c>
      <c r="AB35" s="632" t="s">
        <v>1272</v>
      </c>
      <c r="AC35" s="632" t="s">
        <v>1272</v>
      </c>
      <c r="AD35" s="639" t="s">
        <v>1272</v>
      </c>
      <c r="AE35" s="637" t="e">
        <f>Таблица5[[#This Row],[20]]-Таблица5[[#This Row],[30]]</f>
        <v>#VALUE!</v>
      </c>
      <c r="AF35" s="638" t="e">
        <f>(1-Таблица5[[#This Row],[25]]/Таблица5[[#This Row],[20]])</f>
        <v>#VALUE!</v>
      </c>
      <c r="AG35" s="639" t="s">
        <v>1272</v>
      </c>
      <c r="AH35" s="639" t="s">
        <v>1272</v>
      </c>
      <c r="AI35" s="640" t="s">
        <v>1272</v>
      </c>
      <c r="AJ35" s="641" t="s">
        <v>123</v>
      </c>
      <c r="AK35" s="642"/>
    </row>
    <row r="36" spans="1:37" ht="128.25" thickBot="1" x14ac:dyDescent="0.3">
      <c r="A36" s="21" t="str">
        <f>РПЗ!A35</f>
        <v>0604-00020</v>
      </c>
      <c r="B36" s="22" t="str">
        <f>РПЗ!$D38</f>
        <v xml:space="preserve"> Поставка оснастки</v>
      </c>
      <c r="C36" s="23" t="str">
        <f>РПЗ!$AA38</f>
        <v>Отдел главного технолога,
Главный технолог Яблуновский Ян Юрьевич
тел.(4855)28-58-12</v>
      </c>
      <c r="D36" s="219" t="str">
        <f>РПЗ!$AB38</f>
        <v>ОАО "Станкопром"</v>
      </c>
      <c r="E36" s="147" t="s">
        <v>49</v>
      </c>
      <c r="F36" s="23" t="str">
        <f>РПЗ!Q38</f>
        <v>ОЗК</v>
      </c>
      <c r="G36" s="24"/>
      <c r="H36" s="23" t="str">
        <f>РПЗ!W38</f>
        <v>не применимо</v>
      </c>
      <c r="I36" s="613" t="s">
        <v>1272</v>
      </c>
      <c r="J36" s="26">
        <f>РПЗ!O38</f>
        <v>42370</v>
      </c>
      <c r="K36" s="614" t="s">
        <v>1272</v>
      </c>
      <c r="L36" s="25" t="s">
        <v>1272</v>
      </c>
      <c r="M36" s="25" t="s">
        <v>1272</v>
      </c>
      <c r="N36" s="25" t="s">
        <v>1272</v>
      </c>
      <c r="O36" s="25" t="s">
        <v>1272</v>
      </c>
      <c r="P36" s="25" t="s">
        <v>1272</v>
      </c>
      <c r="Q36" s="25" t="s">
        <v>1272</v>
      </c>
      <c r="R36" s="20">
        <f>РПЗ!P38</f>
        <v>42430</v>
      </c>
      <c r="S36" s="19" t="s">
        <v>1272</v>
      </c>
      <c r="T36" s="188">
        <f>РПЗ!L38</f>
        <v>472000</v>
      </c>
      <c r="U36" s="270" t="s">
        <v>1272</v>
      </c>
      <c r="V36" s="270" t="s">
        <v>1272</v>
      </c>
      <c r="W36" s="512" t="s">
        <v>1272</v>
      </c>
      <c r="X36" s="513" t="s">
        <v>1272</v>
      </c>
      <c r="Y36" s="612" t="s">
        <v>1272</v>
      </c>
      <c r="Z36" s="612" t="s">
        <v>1272</v>
      </c>
      <c r="AA36" s="612" t="s">
        <v>1272</v>
      </c>
      <c r="AB36" s="612" t="s">
        <v>1272</v>
      </c>
      <c r="AC36" s="612" t="s">
        <v>1272</v>
      </c>
      <c r="AD36" s="612" t="s">
        <v>1272</v>
      </c>
      <c r="AE36" s="185" t="e">
        <f>Таблица5[[#This Row],[20]]-Таблица5[[#This Row],[30]]</f>
        <v>#VALUE!</v>
      </c>
      <c r="AF36" s="173" t="e">
        <f>(1-Таблица5[[#This Row],[25]]/Таблица5[[#This Row],[20]])</f>
        <v>#VALUE!</v>
      </c>
      <c r="AG36" s="183" t="s">
        <v>1272</v>
      </c>
      <c r="AH36" s="183" t="s">
        <v>1272</v>
      </c>
      <c r="AI36" s="183" t="s">
        <v>1272</v>
      </c>
      <c r="AJ36" s="64" t="s">
        <v>123</v>
      </c>
      <c r="AK36" s="35"/>
    </row>
    <row r="37" spans="1:37" ht="128.25" thickBot="1" x14ac:dyDescent="0.3">
      <c r="A37" s="21" t="str">
        <f>РПЗ!A36</f>
        <v>0604-00021</v>
      </c>
      <c r="B37" s="22" t="str">
        <f>РПЗ!$D39</f>
        <v>Поставка оснастки для КИМ Carl Zeiss</v>
      </c>
      <c r="C37" s="23" t="str">
        <f>РПЗ!$AA39</f>
        <v>Отдел главного технолога,
Главный технолог Яблуновский Ян Юрьевич
тел.(4855)28-58-12</v>
      </c>
      <c r="D37" s="219" t="str">
        <f>РПЗ!$AB39</f>
        <v>заказчик</v>
      </c>
      <c r="E37" s="147" t="s">
        <v>49</v>
      </c>
      <c r="F37" s="23" t="str">
        <f>РПЗ!Q39</f>
        <v>ОЗК</v>
      </c>
      <c r="G37" s="24"/>
      <c r="H37" s="23" t="str">
        <f>РПЗ!W39</f>
        <v>не применимо</v>
      </c>
      <c r="I37" s="613" t="s">
        <v>1272</v>
      </c>
      <c r="J37" s="26">
        <f>РПЗ!O39</f>
        <v>42370</v>
      </c>
      <c r="K37" s="614" t="s">
        <v>1272</v>
      </c>
      <c r="L37" s="25" t="s">
        <v>1272</v>
      </c>
      <c r="M37" s="25" t="s">
        <v>1272</v>
      </c>
      <c r="N37" s="25" t="s">
        <v>1272</v>
      </c>
      <c r="O37" s="25" t="s">
        <v>1272</v>
      </c>
      <c r="P37" s="25" t="s">
        <v>1272</v>
      </c>
      <c r="Q37" s="25" t="s">
        <v>1272</v>
      </c>
      <c r="R37" s="20">
        <f>РПЗ!P39</f>
        <v>42430</v>
      </c>
      <c r="S37" s="19" t="s">
        <v>1272</v>
      </c>
      <c r="T37" s="188">
        <f>РПЗ!L39</f>
        <v>660800</v>
      </c>
      <c r="U37" s="270" t="s">
        <v>1272</v>
      </c>
      <c r="V37" s="270" t="s">
        <v>1272</v>
      </c>
      <c r="W37" s="512" t="s">
        <v>1272</v>
      </c>
      <c r="X37" s="513" t="s">
        <v>1272</v>
      </c>
      <c r="Y37" s="612" t="s">
        <v>1272</v>
      </c>
      <c r="Z37" s="612" t="s">
        <v>1272</v>
      </c>
      <c r="AA37" s="612" t="s">
        <v>1272</v>
      </c>
      <c r="AB37" s="612" t="s">
        <v>1272</v>
      </c>
      <c r="AC37" s="612" t="s">
        <v>1272</v>
      </c>
      <c r="AD37" s="612" t="s">
        <v>1272</v>
      </c>
      <c r="AE37" s="185" t="e">
        <f>Таблица5[[#This Row],[20]]-Таблица5[[#This Row],[30]]</f>
        <v>#VALUE!</v>
      </c>
      <c r="AF37" s="173" t="e">
        <f>(1-Таблица5[[#This Row],[25]]/Таблица5[[#This Row],[20]])</f>
        <v>#VALUE!</v>
      </c>
      <c r="AG37" s="183" t="s">
        <v>1272</v>
      </c>
      <c r="AH37" s="183" t="s">
        <v>1272</v>
      </c>
      <c r="AI37" s="183" t="s">
        <v>1272</v>
      </c>
      <c r="AJ37" s="64" t="s">
        <v>123</v>
      </c>
      <c r="AK37" s="35"/>
    </row>
    <row r="38" spans="1:37" ht="128.25" thickBot="1" x14ac:dyDescent="0.3">
      <c r="A38" s="21" t="str">
        <f>РПЗ!A37</f>
        <v>0604-00022</v>
      </c>
      <c r="B38" s="22" t="str">
        <f>РПЗ!$D39</f>
        <v>Поставка оснастки для КИМ Carl Zeiss</v>
      </c>
      <c r="C38" s="23" t="str">
        <f>РПЗ!$AA39</f>
        <v>Отдел главного технолога,
Главный технолог Яблуновский Ян Юрьевич
тел.(4855)28-58-12</v>
      </c>
      <c r="D38" s="219" t="str">
        <f>РПЗ!$AB39</f>
        <v>заказчик</v>
      </c>
      <c r="E38" s="147" t="s">
        <v>49</v>
      </c>
      <c r="F38" s="23" t="str">
        <f>РПЗ!Q39</f>
        <v>ОЗК</v>
      </c>
      <c r="G38" s="24"/>
      <c r="H38" s="23" t="str">
        <f>РПЗ!W39</f>
        <v>не применимо</v>
      </c>
      <c r="I38" s="613" t="s">
        <v>1272</v>
      </c>
      <c r="J38" s="26">
        <f>РПЗ!O39</f>
        <v>42370</v>
      </c>
      <c r="K38" s="614" t="s">
        <v>1272</v>
      </c>
      <c r="L38" s="25" t="s">
        <v>1272</v>
      </c>
      <c r="M38" s="25" t="s">
        <v>1272</v>
      </c>
      <c r="N38" s="25" t="s">
        <v>1272</v>
      </c>
      <c r="O38" s="25" t="s">
        <v>1272</v>
      </c>
      <c r="P38" s="25" t="s">
        <v>1272</v>
      </c>
      <c r="Q38" s="25" t="s">
        <v>1272</v>
      </c>
      <c r="R38" s="20">
        <f>РПЗ!P39</f>
        <v>42430</v>
      </c>
      <c r="S38" s="19" t="s">
        <v>1272</v>
      </c>
      <c r="T38" s="188">
        <f>РПЗ!L39</f>
        <v>660800</v>
      </c>
      <c r="U38" s="270" t="s">
        <v>1272</v>
      </c>
      <c r="V38" s="270" t="s">
        <v>1272</v>
      </c>
      <c r="W38" s="512" t="s">
        <v>1272</v>
      </c>
      <c r="X38" s="513" t="s">
        <v>1272</v>
      </c>
      <c r="Y38" s="612" t="s">
        <v>1272</v>
      </c>
      <c r="Z38" s="612" t="s">
        <v>1272</v>
      </c>
      <c r="AA38" s="612" t="s">
        <v>1272</v>
      </c>
      <c r="AB38" s="612" t="s">
        <v>1272</v>
      </c>
      <c r="AC38" s="612" t="s">
        <v>1272</v>
      </c>
      <c r="AD38" s="612" t="s">
        <v>1272</v>
      </c>
      <c r="AE38" s="185" t="e">
        <f>Таблица5[[#This Row],[20]]-Таблица5[[#This Row],[30]]</f>
        <v>#VALUE!</v>
      </c>
      <c r="AF38" s="173" t="e">
        <f>(1-Таблица5[[#This Row],[25]]/Таблица5[[#This Row],[20]])</f>
        <v>#VALUE!</v>
      </c>
      <c r="AG38" s="183" t="s">
        <v>1272</v>
      </c>
      <c r="AH38" s="183" t="s">
        <v>1272</v>
      </c>
      <c r="AI38" s="183" t="s">
        <v>1272</v>
      </c>
      <c r="AJ38" s="64" t="s">
        <v>123</v>
      </c>
      <c r="AK38" s="35"/>
    </row>
    <row r="39" spans="1:37" ht="128.25" thickBot="1" x14ac:dyDescent="0.3">
      <c r="A39" s="166" t="str">
        <f>РПЗ!A38</f>
        <v>0604-00023</v>
      </c>
      <c r="B39" s="167" t="str">
        <f>РПЗ!$D40</f>
        <v xml:space="preserve"> Поставка химии</v>
      </c>
      <c r="C39" s="164" t="str">
        <f>РПЗ!$AA40</f>
        <v>Отдел главного технолога,
Главный технолог Яблуновский Ян Юрьевич
тел.(4855)28-58-12</v>
      </c>
      <c r="D39" s="220" t="str">
        <f>РПЗ!$AB40</f>
        <v>заказчик</v>
      </c>
      <c r="E39" s="147" t="s">
        <v>49</v>
      </c>
      <c r="F39" s="164" t="str">
        <f>РПЗ!Q40</f>
        <v>ОЗК</v>
      </c>
      <c r="G39" s="168"/>
      <c r="H39" s="164" t="str">
        <f>РПЗ!W40</f>
        <v>не применимо</v>
      </c>
      <c r="I39" s="613" t="s">
        <v>1272</v>
      </c>
      <c r="J39" s="170">
        <f>РПЗ!O40</f>
        <v>42370</v>
      </c>
      <c r="K39" s="615" t="s">
        <v>1272</v>
      </c>
      <c r="L39" s="25" t="s">
        <v>1272</v>
      </c>
      <c r="M39" s="25" t="s">
        <v>1272</v>
      </c>
      <c r="N39" s="25" t="s">
        <v>1272</v>
      </c>
      <c r="O39" s="25" t="s">
        <v>1272</v>
      </c>
      <c r="P39" s="25" t="s">
        <v>1272</v>
      </c>
      <c r="Q39" s="169" t="s">
        <v>1272</v>
      </c>
      <c r="R39" s="20">
        <f>РПЗ!P40</f>
        <v>42430</v>
      </c>
      <c r="S39" s="19" t="s">
        <v>1272</v>
      </c>
      <c r="T39" s="189">
        <f>РПЗ!L40</f>
        <v>118000</v>
      </c>
      <c r="U39" s="270" t="s">
        <v>1272</v>
      </c>
      <c r="V39" s="270" t="s">
        <v>1272</v>
      </c>
      <c r="W39" s="512" t="s">
        <v>1272</v>
      </c>
      <c r="X39" s="513" t="s">
        <v>1272</v>
      </c>
      <c r="Y39" s="612" t="s">
        <v>1272</v>
      </c>
      <c r="Z39" s="612" t="s">
        <v>1272</v>
      </c>
      <c r="AA39" s="612" t="s">
        <v>1272</v>
      </c>
      <c r="AB39" s="612" t="s">
        <v>1272</v>
      </c>
      <c r="AC39" s="612" t="s">
        <v>1272</v>
      </c>
      <c r="AD39" s="612" t="s">
        <v>1272</v>
      </c>
      <c r="AE39" s="186" t="e">
        <f>Таблица5[[#This Row],[20]]-Таблица5[[#This Row],[30]]</f>
        <v>#VALUE!</v>
      </c>
      <c r="AF39" s="174" t="e">
        <f>(1-Таблица5[[#This Row],[25]]/Таблица5[[#This Row],[20]])</f>
        <v>#VALUE!</v>
      </c>
      <c r="AG39" s="183" t="s">
        <v>1272</v>
      </c>
      <c r="AH39" s="183" t="s">
        <v>1272</v>
      </c>
      <c r="AI39" s="183" t="s">
        <v>1272</v>
      </c>
      <c r="AJ39" s="64" t="s">
        <v>123</v>
      </c>
      <c r="AK39" s="171"/>
    </row>
    <row r="40" spans="1:37" ht="128.25" thickBot="1" x14ac:dyDescent="0.3">
      <c r="A40" s="166" t="str">
        <f>РПЗ!A39</f>
        <v>0604-00024</v>
      </c>
      <c r="B40" s="601" t="str">
        <f>РПЗ!$D39</f>
        <v>Поставка оснастки для КИМ Carl Zeiss</v>
      </c>
      <c r="C40" s="602" t="str">
        <f>РПЗ!$AA39</f>
        <v>Отдел главного технолога,
Главный технолог Яблуновский Ян Юрьевич
тел.(4855)28-58-12</v>
      </c>
      <c r="D40" s="603" t="str">
        <f>РПЗ!$AB39</f>
        <v>заказчик</v>
      </c>
      <c r="E40" s="147" t="s">
        <v>49</v>
      </c>
      <c r="F40" s="602" t="str">
        <f>РПЗ!Q39</f>
        <v>ОЗК</v>
      </c>
      <c r="G40" s="604"/>
      <c r="H40" s="605" t="str">
        <f>РПЗ!W39</f>
        <v>не применимо</v>
      </c>
      <c r="I40" s="613" t="s">
        <v>1272</v>
      </c>
      <c r="J40" s="607">
        <f>РПЗ!O39</f>
        <v>42370</v>
      </c>
      <c r="K40" s="616" t="s">
        <v>1272</v>
      </c>
      <c r="L40" s="25" t="s">
        <v>1272</v>
      </c>
      <c r="M40" s="25" t="s">
        <v>1272</v>
      </c>
      <c r="N40" s="25" t="s">
        <v>1272</v>
      </c>
      <c r="O40" s="25" t="s">
        <v>1272</v>
      </c>
      <c r="P40" s="25" t="s">
        <v>1272</v>
      </c>
      <c r="Q40" s="606" t="s">
        <v>1272</v>
      </c>
      <c r="R40" s="20">
        <f>РПЗ!P39</f>
        <v>42430</v>
      </c>
      <c r="S40" s="19" t="s">
        <v>1272</v>
      </c>
      <c r="T40" s="608">
        <f>РПЗ!L39</f>
        <v>660800</v>
      </c>
      <c r="U40" s="270" t="s">
        <v>1272</v>
      </c>
      <c r="V40" s="270" t="s">
        <v>1272</v>
      </c>
      <c r="W40" s="512" t="s">
        <v>1272</v>
      </c>
      <c r="X40" s="513" t="s">
        <v>1272</v>
      </c>
      <c r="Y40" s="612" t="s">
        <v>1272</v>
      </c>
      <c r="Z40" s="612" t="s">
        <v>1272</v>
      </c>
      <c r="AA40" s="612" t="s">
        <v>1272</v>
      </c>
      <c r="AB40" s="612" t="s">
        <v>1272</v>
      </c>
      <c r="AC40" s="612" t="s">
        <v>1272</v>
      </c>
      <c r="AD40" s="612" t="s">
        <v>1272</v>
      </c>
      <c r="AE40" s="609" t="e">
        <f>Таблица5[[#This Row],[20]]-Таблица5[[#This Row],[30]]</f>
        <v>#VALUE!</v>
      </c>
      <c r="AF40" s="610" t="e">
        <f>(1-Таблица5[[#This Row],[25]]/Таблица5[[#This Row],[20]])</f>
        <v>#VALUE!</v>
      </c>
      <c r="AG40" s="183" t="s">
        <v>1272</v>
      </c>
      <c r="AH40" s="183" t="s">
        <v>1272</v>
      </c>
      <c r="AI40" s="183" t="s">
        <v>1272</v>
      </c>
      <c r="AJ40" s="64" t="s">
        <v>123</v>
      </c>
      <c r="AK40" s="611"/>
    </row>
    <row r="41" spans="1:37" ht="128.25" thickBot="1" x14ac:dyDescent="0.3">
      <c r="A41" s="166" t="str">
        <f>РПЗ!A40</f>
        <v>0604-00025</v>
      </c>
      <c r="B41" s="601" t="str">
        <f>РПЗ!$D40</f>
        <v xml:space="preserve"> Поставка химии</v>
      </c>
      <c r="C41" s="602" t="str">
        <f>РПЗ!$AA40</f>
        <v>Отдел главного технолога,
Главный технолог Яблуновский Ян Юрьевич
тел.(4855)28-58-12</v>
      </c>
      <c r="D41" s="603" t="str">
        <f>РПЗ!$AB40</f>
        <v>заказчик</v>
      </c>
      <c r="E41" s="147" t="s">
        <v>49</v>
      </c>
      <c r="F41" s="602" t="str">
        <f>РПЗ!Q40</f>
        <v>ОЗК</v>
      </c>
      <c r="G41" s="604"/>
      <c r="H41" s="605" t="str">
        <f>РПЗ!W40</f>
        <v>не применимо</v>
      </c>
      <c r="I41" s="613" t="s">
        <v>1272</v>
      </c>
      <c r="J41" s="607">
        <f>РПЗ!O40</f>
        <v>42370</v>
      </c>
      <c r="K41" s="616" t="s">
        <v>1272</v>
      </c>
      <c r="L41" s="25" t="s">
        <v>1272</v>
      </c>
      <c r="M41" s="25" t="s">
        <v>1272</v>
      </c>
      <c r="N41" s="25" t="s">
        <v>1272</v>
      </c>
      <c r="O41" s="25" t="s">
        <v>1272</v>
      </c>
      <c r="P41" s="25" t="s">
        <v>1272</v>
      </c>
      <c r="Q41" s="606" t="s">
        <v>1272</v>
      </c>
      <c r="R41" s="20">
        <f>РПЗ!P40</f>
        <v>42430</v>
      </c>
      <c r="S41" s="19" t="s">
        <v>1272</v>
      </c>
      <c r="T41" s="608">
        <f>РПЗ!L40</f>
        <v>118000</v>
      </c>
      <c r="U41" s="270" t="s">
        <v>1272</v>
      </c>
      <c r="V41" s="270" t="s">
        <v>1272</v>
      </c>
      <c r="W41" s="512" t="s">
        <v>1272</v>
      </c>
      <c r="X41" s="513" t="s">
        <v>1272</v>
      </c>
      <c r="Y41" s="612" t="s">
        <v>1272</v>
      </c>
      <c r="Z41" s="612" t="s">
        <v>1272</v>
      </c>
      <c r="AA41" s="612" t="s">
        <v>1272</v>
      </c>
      <c r="AB41" s="612" t="s">
        <v>1272</v>
      </c>
      <c r="AC41" s="612" t="s">
        <v>1272</v>
      </c>
      <c r="AD41" s="612" t="s">
        <v>1272</v>
      </c>
      <c r="AE41" s="609" t="e">
        <f>Таблица5[[#This Row],[20]]-Таблица5[[#This Row],[30]]</f>
        <v>#VALUE!</v>
      </c>
      <c r="AF41" s="610" t="e">
        <f>(1-Таблица5[[#This Row],[25]]/Таблица5[[#This Row],[20]])</f>
        <v>#VALUE!</v>
      </c>
      <c r="AG41" s="183" t="s">
        <v>1272</v>
      </c>
      <c r="AH41" s="183" t="s">
        <v>1272</v>
      </c>
      <c r="AI41" s="183" t="s">
        <v>1272</v>
      </c>
      <c r="AJ41" s="64" t="s">
        <v>123</v>
      </c>
      <c r="AK41" s="611"/>
    </row>
    <row r="42" spans="1:37" ht="128.25" thickBot="1" x14ac:dyDescent="0.3">
      <c r="A42" s="166" t="str">
        <f>РПЗ!A41</f>
        <v>0604-00026</v>
      </c>
      <c r="B42" s="601" t="str">
        <f>РПЗ!$D41</f>
        <v xml:space="preserve"> Поставка химии</v>
      </c>
      <c r="C42" s="602" t="str">
        <f>РПЗ!$AA41</f>
        <v>Отдел главного технолога,
Главный технолог Яблуновский Ян Юрьевич
тел.(4855)28-58-12</v>
      </c>
      <c r="D42" s="603" t="str">
        <f>РПЗ!$AB41</f>
        <v>заказчик</v>
      </c>
      <c r="E42" s="147" t="s">
        <v>49</v>
      </c>
      <c r="F42" s="602" t="str">
        <f>РПЗ!Q41</f>
        <v>ОЗК</v>
      </c>
      <c r="G42" s="604"/>
      <c r="H42" s="605" t="str">
        <f>РПЗ!W41</f>
        <v>не применимо</v>
      </c>
      <c r="I42" s="613" t="s">
        <v>1272</v>
      </c>
      <c r="J42" s="607">
        <f>РПЗ!O41</f>
        <v>42461</v>
      </c>
      <c r="K42" s="616" t="s">
        <v>1272</v>
      </c>
      <c r="L42" s="25" t="s">
        <v>1272</v>
      </c>
      <c r="M42" s="25" t="s">
        <v>1272</v>
      </c>
      <c r="N42" s="25" t="s">
        <v>1272</v>
      </c>
      <c r="O42" s="25" t="s">
        <v>1272</v>
      </c>
      <c r="P42" s="25" t="s">
        <v>1272</v>
      </c>
      <c r="Q42" s="606" t="s">
        <v>1272</v>
      </c>
      <c r="R42" s="20">
        <f>РПЗ!P41</f>
        <v>42522</v>
      </c>
      <c r="S42" s="19" t="s">
        <v>1272</v>
      </c>
      <c r="T42" s="608">
        <f>РПЗ!L41</f>
        <v>708000</v>
      </c>
      <c r="U42" s="270" t="s">
        <v>1272</v>
      </c>
      <c r="V42" s="270" t="s">
        <v>1272</v>
      </c>
      <c r="W42" s="512" t="s">
        <v>1272</v>
      </c>
      <c r="X42" s="513" t="s">
        <v>1272</v>
      </c>
      <c r="Y42" s="612" t="s">
        <v>1272</v>
      </c>
      <c r="Z42" s="612" t="s">
        <v>1272</v>
      </c>
      <c r="AA42" s="612" t="s">
        <v>1272</v>
      </c>
      <c r="AB42" s="612" t="s">
        <v>1272</v>
      </c>
      <c r="AC42" s="612" t="s">
        <v>1272</v>
      </c>
      <c r="AD42" s="612" t="s">
        <v>1272</v>
      </c>
      <c r="AE42" s="609" t="e">
        <f>Таблица5[[#This Row],[20]]-Таблица5[[#This Row],[30]]</f>
        <v>#VALUE!</v>
      </c>
      <c r="AF42" s="610" t="e">
        <f>(1-Таблица5[[#This Row],[25]]/Таблица5[[#This Row],[20]])</f>
        <v>#VALUE!</v>
      </c>
      <c r="AG42" s="183" t="s">
        <v>1272</v>
      </c>
      <c r="AH42" s="183" t="s">
        <v>1272</v>
      </c>
      <c r="AI42" s="183" t="s">
        <v>1272</v>
      </c>
      <c r="AJ42" s="64" t="s">
        <v>123</v>
      </c>
      <c r="AK42" s="611"/>
    </row>
    <row r="43" spans="1:37" ht="128.25" thickBot="1" x14ac:dyDescent="0.3">
      <c r="A43" s="166" t="str">
        <f>РПЗ!A42</f>
        <v>0604-00027</v>
      </c>
      <c r="B43" s="601" t="str">
        <f>РПЗ!$D42</f>
        <v>Поставка плат для изделий ПО, Орбита</v>
      </c>
      <c r="C43" s="602" t="str">
        <f>РПЗ!$AA42</f>
        <v>Отдел главного технолога,
Главный технолог Яблуновский Ян Юрьевич
тел.(4855)28-58-12</v>
      </c>
      <c r="D43" s="603" t="str">
        <f>РПЗ!$AB42</f>
        <v>заказчик</v>
      </c>
      <c r="E43" s="147" t="s">
        <v>49</v>
      </c>
      <c r="F43" s="602" t="str">
        <f>РПЗ!Q42</f>
        <v>ОЗК</v>
      </c>
      <c r="G43" s="604"/>
      <c r="H43" s="605" t="str">
        <f>РПЗ!W42</f>
        <v>не применимо</v>
      </c>
      <c r="I43" s="613" t="s">
        <v>1272</v>
      </c>
      <c r="J43" s="607">
        <f>РПЗ!O42</f>
        <v>42370</v>
      </c>
      <c r="K43" s="616" t="s">
        <v>1272</v>
      </c>
      <c r="L43" s="25" t="s">
        <v>1272</v>
      </c>
      <c r="M43" s="25" t="s">
        <v>1272</v>
      </c>
      <c r="N43" s="25" t="s">
        <v>1272</v>
      </c>
      <c r="O43" s="25" t="s">
        <v>1272</v>
      </c>
      <c r="P43" s="25" t="s">
        <v>1272</v>
      </c>
      <c r="Q43" s="606" t="s">
        <v>1272</v>
      </c>
      <c r="R43" s="20">
        <f>РПЗ!P42</f>
        <v>42522</v>
      </c>
      <c r="S43" s="19" t="s">
        <v>1272</v>
      </c>
      <c r="T43" s="608">
        <f>РПЗ!L42</f>
        <v>236000</v>
      </c>
      <c r="U43" s="270" t="s">
        <v>1272</v>
      </c>
      <c r="V43" s="270" t="s">
        <v>1272</v>
      </c>
      <c r="W43" s="512" t="s">
        <v>1272</v>
      </c>
      <c r="X43" s="513" t="s">
        <v>1272</v>
      </c>
      <c r="Y43" s="612" t="s">
        <v>1272</v>
      </c>
      <c r="Z43" s="612" t="s">
        <v>1272</v>
      </c>
      <c r="AA43" s="612" t="s">
        <v>1272</v>
      </c>
      <c r="AB43" s="612" t="s">
        <v>1272</v>
      </c>
      <c r="AC43" s="612" t="s">
        <v>1272</v>
      </c>
      <c r="AD43" s="612" t="s">
        <v>1272</v>
      </c>
      <c r="AE43" s="609" t="e">
        <f>Таблица5[[#This Row],[20]]-Таблица5[[#This Row],[30]]</f>
        <v>#VALUE!</v>
      </c>
      <c r="AF43" s="610" t="e">
        <f>(1-Таблица5[[#This Row],[25]]/Таблица5[[#This Row],[20]])</f>
        <v>#VALUE!</v>
      </c>
      <c r="AG43" s="183" t="s">
        <v>1272</v>
      </c>
      <c r="AH43" s="183" t="s">
        <v>1272</v>
      </c>
      <c r="AI43" s="183" t="s">
        <v>1272</v>
      </c>
      <c r="AJ43" s="64" t="s">
        <v>123</v>
      </c>
      <c r="AK43" s="611"/>
    </row>
    <row r="44" spans="1:37" ht="128.25" thickBot="1" x14ac:dyDescent="0.3">
      <c r="A44" s="166" t="str">
        <f>РПЗ!A43</f>
        <v>0604-00028</v>
      </c>
      <c r="B44" s="601" t="str">
        <f>РПЗ!$D43</f>
        <v xml:space="preserve"> Поставка комплектации для изделий ПО, Орбита</v>
      </c>
      <c r="C44" s="602" t="str">
        <f>РПЗ!$AA43</f>
        <v>Отдел главного технолога,
Главный технолог Яблуновский Ян Юрьевич
тел.(4855)28-58-12</v>
      </c>
      <c r="D44" s="603" t="str">
        <f>РПЗ!$AB43</f>
        <v>заказчик</v>
      </c>
      <c r="E44" s="147" t="s">
        <v>49</v>
      </c>
      <c r="F44" s="602" t="str">
        <f>РПЗ!Q43</f>
        <v>ОЗК</v>
      </c>
      <c r="G44" s="604"/>
      <c r="H44" s="605" t="str">
        <f>РПЗ!W43</f>
        <v>не применимо</v>
      </c>
      <c r="I44" s="613" t="s">
        <v>1272</v>
      </c>
      <c r="J44" s="607">
        <f>РПЗ!O43</f>
        <v>42370</v>
      </c>
      <c r="K44" s="616" t="s">
        <v>1272</v>
      </c>
      <c r="L44" s="25" t="s">
        <v>1272</v>
      </c>
      <c r="M44" s="25" t="s">
        <v>1272</v>
      </c>
      <c r="N44" s="25" t="s">
        <v>1272</v>
      </c>
      <c r="O44" s="25" t="s">
        <v>1272</v>
      </c>
      <c r="P44" s="25" t="s">
        <v>1272</v>
      </c>
      <c r="Q44" s="606" t="s">
        <v>1272</v>
      </c>
      <c r="R44" s="20">
        <f>РПЗ!P43</f>
        <v>42522</v>
      </c>
      <c r="S44" s="19" t="s">
        <v>1272</v>
      </c>
      <c r="T44" s="608">
        <f>РПЗ!L43</f>
        <v>826000</v>
      </c>
      <c r="U44" s="270" t="s">
        <v>1272</v>
      </c>
      <c r="V44" s="270" t="s">
        <v>1272</v>
      </c>
      <c r="W44" s="512" t="s">
        <v>1272</v>
      </c>
      <c r="X44" s="513" t="s">
        <v>1272</v>
      </c>
      <c r="Y44" s="612" t="s">
        <v>1272</v>
      </c>
      <c r="Z44" s="612" t="s">
        <v>1272</v>
      </c>
      <c r="AA44" s="612" t="s">
        <v>1272</v>
      </c>
      <c r="AB44" s="612" t="s">
        <v>1272</v>
      </c>
      <c r="AC44" s="612" t="s">
        <v>1272</v>
      </c>
      <c r="AD44" s="612" t="s">
        <v>1272</v>
      </c>
      <c r="AE44" s="609" t="e">
        <f>Таблица5[[#This Row],[20]]-Таблица5[[#This Row],[30]]</f>
        <v>#VALUE!</v>
      </c>
      <c r="AF44" s="610" t="e">
        <f>(1-Таблица5[[#This Row],[25]]/Таблица5[[#This Row],[20]])</f>
        <v>#VALUE!</v>
      </c>
      <c r="AG44" s="183" t="s">
        <v>1272</v>
      </c>
      <c r="AH44" s="183" t="s">
        <v>1272</v>
      </c>
      <c r="AI44" s="183" t="s">
        <v>1272</v>
      </c>
      <c r="AJ44" s="64" t="s">
        <v>123</v>
      </c>
      <c r="AK44" s="611"/>
    </row>
    <row r="45" spans="1:37" ht="128.25" thickBot="1" x14ac:dyDescent="0.3">
      <c r="A45" s="166" t="str">
        <f>РПЗ!A44</f>
        <v>0604-00029</v>
      </c>
      <c r="B45" s="601" t="str">
        <f>РПЗ!$D44</f>
        <v xml:space="preserve"> Поставка одежды, бахил, антистатических браслетов
(со специальным логотипом АО "РЗП")</v>
      </c>
      <c r="C45" s="602" t="str">
        <f>РПЗ!$AA44</f>
        <v>Отдел главного технолога,
Главный технолог Яблуновский Ян Юрьевич
тел.(4855)28-58-12</v>
      </c>
      <c r="D45" s="603" t="str">
        <f>РПЗ!$AB44</f>
        <v>заказчик</v>
      </c>
      <c r="E45" s="147" t="s">
        <v>49</v>
      </c>
      <c r="F45" s="602" t="str">
        <f>РПЗ!Q44</f>
        <v>ОЗК</v>
      </c>
      <c r="G45" s="604"/>
      <c r="H45" s="605" t="str">
        <f>РПЗ!W44</f>
        <v>не применимо</v>
      </c>
      <c r="I45" s="613" t="s">
        <v>1272</v>
      </c>
      <c r="J45" s="607">
        <f>РПЗ!O44</f>
        <v>42552</v>
      </c>
      <c r="K45" s="616" t="s">
        <v>1272</v>
      </c>
      <c r="L45" s="25" t="s">
        <v>1272</v>
      </c>
      <c r="M45" s="25" t="s">
        <v>1272</v>
      </c>
      <c r="N45" s="25" t="s">
        <v>1272</v>
      </c>
      <c r="O45" s="25" t="s">
        <v>1272</v>
      </c>
      <c r="P45" s="25" t="s">
        <v>1272</v>
      </c>
      <c r="Q45" s="606" t="s">
        <v>1272</v>
      </c>
      <c r="R45" s="20">
        <f>РПЗ!P44</f>
        <v>42614</v>
      </c>
      <c r="S45" s="19" t="s">
        <v>1272</v>
      </c>
      <c r="T45" s="608">
        <f>РПЗ!L44</f>
        <v>118000</v>
      </c>
      <c r="U45" s="270" t="s">
        <v>1272</v>
      </c>
      <c r="V45" s="270" t="s">
        <v>1272</v>
      </c>
      <c r="W45" s="512" t="s">
        <v>1272</v>
      </c>
      <c r="X45" s="513" t="s">
        <v>1272</v>
      </c>
      <c r="Y45" s="612" t="s">
        <v>1272</v>
      </c>
      <c r="Z45" s="612" t="s">
        <v>1272</v>
      </c>
      <c r="AA45" s="612" t="s">
        <v>1272</v>
      </c>
      <c r="AB45" s="612" t="s">
        <v>1272</v>
      </c>
      <c r="AC45" s="612" t="s">
        <v>1272</v>
      </c>
      <c r="AD45" s="612" t="s">
        <v>1272</v>
      </c>
      <c r="AE45" s="609" t="e">
        <f>Таблица5[[#This Row],[20]]-Таблица5[[#This Row],[30]]</f>
        <v>#VALUE!</v>
      </c>
      <c r="AF45" s="610" t="e">
        <f>(1-Таблица5[[#This Row],[25]]/Таблица5[[#This Row],[20]])</f>
        <v>#VALUE!</v>
      </c>
      <c r="AG45" s="183" t="s">
        <v>1272</v>
      </c>
      <c r="AH45" s="183" t="s">
        <v>1272</v>
      </c>
      <c r="AI45" s="183" t="s">
        <v>1272</v>
      </c>
      <c r="AJ45" s="64" t="s">
        <v>123</v>
      </c>
      <c r="AK45" s="611"/>
    </row>
    <row r="46" spans="1:37" ht="128.25" thickBot="1" x14ac:dyDescent="0.3">
      <c r="A46" s="166" t="str">
        <f>РПЗ!A45</f>
        <v>0604-00030</v>
      </c>
      <c r="B46" s="601" t="str">
        <f>РПЗ!$D45</f>
        <v xml:space="preserve"> Поставка плат</v>
      </c>
      <c r="C46" s="602" t="str">
        <f>РПЗ!$AA45</f>
        <v>Отдел главного технолога,
Главный технолог Яблуновский Ян Юрьевич
тел.(4855)28-58-12</v>
      </c>
      <c r="D46" s="603" t="str">
        <f>РПЗ!$AB45</f>
        <v>заказчик</v>
      </c>
      <c r="E46" s="147" t="s">
        <v>282</v>
      </c>
      <c r="F46" s="602" t="str">
        <f>РПЗ!Q45</f>
        <v>ОЗК</v>
      </c>
      <c r="G46" s="604" t="s">
        <v>118</v>
      </c>
      <c r="H46" s="605" t="str">
        <f>РПЗ!W45</f>
        <v>не применимо</v>
      </c>
      <c r="I46" s="25">
        <v>42408</v>
      </c>
      <c r="J46" s="607">
        <f>РПЗ!O45</f>
        <v>42401</v>
      </c>
      <c r="K46" s="616">
        <v>42401</v>
      </c>
      <c r="L46" s="25">
        <v>42473</v>
      </c>
      <c r="M46" s="25">
        <v>42415</v>
      </c>
      <c r="N46" s="25">
        <v>42473</v>
      </c>
      <c r="O46" s="25">
        <v>42415</v>
      </c>
      <c r="P46" s="25">
        <v>42473</v>
      </c>
      <c r="Q46" s="606" t="s">
        <v>1272</v>
      </c>
      <c r="R46" s="20">
        <f>РПЗ!P45</f>
        <v>42522</v>
      </c>
      <c r="S46" s="19" t="s">
        <v>1272</v>
      </c>
      <c r="T46" s="608">
        <f>РПЗ!L45</f>
        <v>589861.09</v>
      </c>
      <c r="U46" s="270" t="s">
        <v>1272</v>
      </c>
      <c r="V46" s="270" t="s">
        <v>1272</v>
      </c>
      <c r="W46" s="512" t="s">
        <v>1272</v>
      </c>
      <c r="X46" s="513" t="s">
        <v>1272</v>
      </c>
      <c r="Y46" s="612" t="s">
        <v>1272</v>
      </c>
      <c r="Z46" s="612" t="s">
        <v>1272</v>
      </c>
      <c r="AA46" s="612" t="s">
        <v>1272</v>
      </c>
      <c r="AB46" s="612" t="s">
        <v>1272</v>
      </c>
      <c r="AC46" s="612" t="s">
        <v>1272</v>
      </c>
      <c r="AD46" s="612" t="s">
        <v>1272</v>
      </c>
      <c r="AE46" s="609" t="e">
        <f>Таблица5[[#This Row],[20]]-Таблица5[[#This Row],[30]]</f>
        <v>#VALUE!</v>
      </c>
      <c r="AF46" s="610" t="e">
        <f>(1-Таблица5[[#This Row],[25]]/Таблица5[[#This Row],[20]])</f>
        <v>#VALUE!</v>
      </c>
      <c r="AG46" s="183" t="s">
        <v>1272</v>
      </c>
      <c r="AH46" s="183" t="s">
        <v>1272</v>
      </c>
      <c r="AI46" s="183" t="s">
        <v>1272</v>
      </c>
      <c r="AJ46" s="64" t="s">
        <v>123</v>
      </c>
      <c r="AK46" s="611"/>
    </row>
    <row r="47" spans="1:37" ht="128.25" thickBot="1" x14ac:dyDescent="0.3">
      <c r="A47" s="166" t="str">
        <f>РПЗ!A46</f>
        <v>0604-00031</v>
      </c>
      <c r="B47" s="601" t="str">
        <f>РПЗ!$D46</f>
        <v>Поставка плат</v>
      </c>
      <c r="C47" s="602" t="str">
        <f>РПЗ!$AA46</f>
        <v>Отдел главного технолога,
Главный технолог Яблуновский Ян Юрьевич
тел.(4855)28-58-12</v>
      </c>
      <c r="D47" s="603" t="str">
        <f>РПЗ!$AB46</f>
        <v>заказчик</v>
      </c>
      <c r="E47" s="147" t="s">
        <v>49</v>
      </c>
      <c r="F47" s="602" t="str">
        <f>РПЗ!Q46</f>
        <v>ОЗК</v>
      </c>
      <c r="G47" s="604"/>
      <c r="H47" s="605" t="str">
        <f>РПЗ!W46</f>
        <v>не применимо</v>
      </c>
      <c r="I47" s="613" t="s">
        <v>1272</v>
      </c>
      <c r="J47" s="607">
        <f>РПЗ!O46</f>
        <v>42461</v>
      </c>
      <c r="K47" s="616" t="s">
        <v>1272</v>
      </c>
      <c r="L47" s="25" t="s">
        <v>1272</v>
      </c>
      <c r="M47" s="25" t="s">
        <v>1272</v>
      </c>
      <c r="N47" s="25" t="s">
        <v>1272</v>
      </c>
      <c r="O47" s="25" t="s">
        <v>1272</v>
      </c>
      <c r="P47" s="25" t="s">
        <v>1272</v>
      </c>
      <c r="Q47" s="606" t="s">
        <v>1272</v>
      </c>
      <c r="R47" s="20">
        <f>РПЗ!P46</f>
        <v>42614</v>
      </c>
      <c r="S47" s="19" t="s">
        <v>1272</v>
      </c>
      <c r="T47" s="608">
        <f>РПЗ!L46</f>
        <v>118000</v>
      </c>
      <c r="U47" s="270" t="s">
        <v>1272</v>
      </c>
      <c r="V47" s="270" t="s">
        <v>1272</v>
      </c>
      <c r="W47" s="512" t="s">
        <v>1272</v>
      </c>
      <c r="X47" s="513" t="s">
        <v>1272</v>
      </c>
      <c r="Y47" s="612" t="s">
        <v>1272</v>
      </c>
      <c r="Z47" s="612" t="s">
        <v>1272</v>
      </c>
      <c r="AA47" s="612" t="s">
        <v>1272</v>
      </c>
      <c r="AB47" s="612" t="s">
        <v>1272</v>
      </c>
      <c r="AC47" s="612" t="s">
        <v>1272</v>
      </c>
      <c r="AD47" s="612" t="s">
        <v>1272</v>
      </c>
      <c r="AE47" s="609" t="e">
        <f>Таблица5[[#This Row],[20]]-Таблица5[[#This Row],[30]]</f>
        <v>#VALUE!</v>
      </c>
      <c r="AF47" s="610" t="e">
        <f>(1-Таблица5[[#This Row],[25]]/Таблица5[[#This Row],[20]])</f>
        <v>#VALUE!</v>
      </c>
      <c r="AG47" s="183" t="s">
        <v>1272</v>
      </c>
      <c r="AH47" s="183" t="s">
        <v>1272</v>
      </c>
      <c r="AI47" s="183" t="s">
        <v>1272</v>
      </c>
      <c r="AJ47" s="64" t="s">
        <v>123</v>
      </c>
      <c r="AK47" s="611"/>
    </row>
    <row r="48" spans="1:37" ht="128.25" thickBot="1" x14ac:dyDescent="0.3">
      <c r="A48" s="166" t="str">
        <f>РПЗ!A47</f>
        <v>0604-00032</v>
      </c>
      <c r="B48" s="601" t="str">
        <f>РПЗ!$D47</f>
        <v>Поставка плат</v>
      </c>
      <c r="C48" s="602" t="str">
        <f>РПЗ!$AA47</f>
        <v>Отдел главного технолога,
Главный технолог Яблуновский Ян Юрьевич
тел.(4855)28-58-12</v>
      </c>
      <c r="D48" s="603" t="str">
        <f>РПЗ!$AB47</f>
        <v>заказчик</v>
      </c>
      <c r="E48" s="147" t="s">
        <v>49</v>
      </c>
      <c r="F48" s="602" t="str">
        <f>РПЗ!Q47</f>
        <v>ОЗК</v>
      </c>
      <c r="G48" s="604"/>
      <c r="H48" s="605" t="str">
        <f>РПЗ!W47</f>
        <v>не применимо</v>
      </c>
      <c r="I48" s="613" t="s">
        <v>1272</v>
      </c>
      <c r="J48" s="607">
        <f>РПЗ!O47</f>
        <v>42552</v>
      </c>
      <c r="K48" s="616" t="s">
        <v>1272</v>
      </c>
      <c r="L48" s="25" t="s">
        <v>1272</v>
      </c>
      <c r="M48" s="25" t="s">
        <v>1272</v>
      </c>
      <c r="N48" s="25" t="s">
        <v>1272</v>
      </c>
      <c r="O48" s="25" t="s">
        <v>1272</v>
      </c>
      <c r="P48" s="25" t="s">
        <v>1272</v>
      </c>
      <c r="Q48" s="606" t="s">
        <v>1272</v>
      </c>
      <c r="R48" s="20">
        <f>РПЗ!P47</f>
        <v>42705</v>
      </c>
      <c r="S48" s="19" t="s">
        <v>1272</v>
      </c>
      <c r="T48" s="608">
        <f>РПЗ!L47</f>
        <v>118000</v>
      </c>
      <c r="U48" s="270" t="s">
        <v>1272</v>
      </c>
      <c r="V48" s="270" t="s">
        <v>1272</v>
      </c>
      <c r="W48" s="512" t="s">
        <v>1272</v>
      </c>
      <c r="X48" s="513" t="s">
        <v>1272</v>
      </c>
      <c r="Y48" s="612" t="s">
        <v>1272</v>
      </c>
      <c r="Z48" s="612" t="s">
        <v>1272</v>
      </c>
      <c r="AA48" s="612" t="s">
        <v>1272</v>
      </c>
      <c r="AB48" s="612" t="s">
        <v>1272</v>
      </c>
      <c r="AC48" s="612" t="s">
        <v>1272</v>
      </c>
      <c r="AD48" s="612" t="s">
        <v>1272</v>
      </c>
      <c r="AE48" s="609" t="e">
        <f>Таблица5[[#This Row],[20]]-Таблица5[[#This Row],[30]]</f>
        <v>#VALUE!</v>
      </c>
      <c r="AF48" s="610" t="e">
        <f>(1-Таблица5[[#This Row],[25]]/Таблица5[[#This Row],[20]])</f>
        <v>#VALUE!</v>
      </c>
      <c r="AG48" s="183" t="s">
        <v>1272</v>
      </c>
      <c r="AH48" s="183" t="s">
        <v>1272</v>
      </c>
      <c r="AI48" s="183" t="s">
        <v>1272</v>
      </c>
      <c r="AJ48" s="64" t="s">
        <v>123</v>
      </c>
      <c r="AK48" s="611"/>
    </row>
    <row r="49" spans="1:37" ht="128.25" thickBot="1" x14ac:dyDescent="0.3">
      <c r="A49" s="166" t="str">
        <f>РПЗ!A48</f>
        <v>0604-00033</v>
      </c>
      <c r="B49" s="601" t="str">
        <f>РПЗ!$D48</f>
        <v>Поставка комплектующих</v>
      </c>
      <c r="C49" s="602" t="str">
        <f>РПЗ!$AA48</f>
        <v>Отдел главного технолога,
Главный технолог Яблуновский Ян Юрьевич
тел.(4855)28-58-12</v>
      </c>
      <c r="D49" s="603" t="str">
        <f>РПЗ!$AB48</f>
        <v>заказчик</v>
      </c>
      <c r="E49" s="147" t="s">
        <v>49</v>
      </c>
      <c r="F49" s="602" t="str">
        <f>РПЗ!Q48</f>
        <v>ОЗК</v>
      </c>
      <c r="G49" s="604"/>
      <c r="H49" s="605" t="str">
        <f>РПЗ!W48</f>
        <v>не применимо</v>
      </c>
      <c r="I49" s="613" t="s">
        <v>1272</v>
      </c>
      <c r="J49" s="607">
        <f>РПЗ!O48</f>
        <v>42461</v>
      </c>
      <c r="K49" s="616" t="s">
        <v>1272</v>
      </c>
      <c r="L49" s="25" t="s">
        <v>1272</v>
      </c>
      <c r="M49" s="25" t="s">
        <v>1272</v>
      </c>
      <c r="N49" s="25" t="s">
        <v>1272</v>
      </c>
      <c r="O49" s="25" t="s">
        <v>1272</v>
      </c>
      <c r="P49" s="25" t="s">
        <v>1272</v>
      </c>
      <c r="Q49" s="606" t="s">
        <v>1272</v>
      </c>
      <c r="R49" s="20">
        <f>РПЗ!P48</f>
        <v>42522</v>
      </c>
      <c r="S49" s="19" t="s">
        <v>1272</v>
      </c>
      <c r="T49" s="608">
        <f>РПЗ!L48</f>
        <v>393294</v>
      </c>
      <c r="U49" s="270" t="s">
        <v>1272</v>
      </c>
      <c r="V49" s="270" t="s">
        <v>1272</v>
      </c>
      <c r="W49" s="512" t="s">
        <v>1272</v>
      </c>
      <c r="X49" s="513" t="s">
        <v>1272</v>
      </c>
      <c r="Y49" s="612" t="s">
        <v>1272</v>
      </c>
      <c r="Z49" s="612" t="s">
        <v>1272</v>
      </c>
      <c r="AA49" s="612" t="s">
        <v>1272</v>
      </c>
      <c r="AB49" s="612" t="s">
        <v>1272</v>
      </c>
      <c r="AC49" s="612" t="s">
        <v>1272</v>
      </c>
      <c r="AD49" s="612" t="s">
        <v>1272</v>
      </c>
      <c r="AE49" s="609" t="e">
        <f>Таблица5[[#This Row],[20]]-Таблица5[[#This Row],[30]]</f>
        <v>#VALUE!</v>
      </c>
      <c r="AF49" s="610" t="e">
        <f>(1-Таблица5[[#This Row],[25]]/Таблица5[[#This Row],[20]])</f>
        <v>#VALUE!</v>
      </c>
      <c r="AG49" s="183" t="s">
        <v>1272</v>
      </c>
      <c r="AH49" s="183" t="s">
        <v>1272</v>
      </c>
      <c r="AI49" s="183" t="s">
        <v>1272</v>
      </c>
      <c r="AJ49" s="64" t="s">
        <v>123</v>
      </c>
      <c r="AK49" s="611"/>
    </row>
    <row r="50" spans="1:37" ht="128.25" thickBot="1" x14ac:dyDescent="0.3">
      <c r="A50" s="166" t="str">
        <f>РПЗ!A49</f>
        <v>0604-00034</v>
      </c>
      <c r="B50" s="601" t="str">
        <f>РПЗ!$D49</f>
        <v>Поставка комплектующих</v>
      </c>
      <c r="C50" s="602" t="str">
        <f>РПЗ!$AA49</f>
        <v>Отдел главного технолога,
Главный технолог Яблуновский Ян Юрьевич
тел.(4855)28-58-12</v>
      </c>
      <c r="D50" s="603" t="str">
        <f>РПЗ!$AB49</f>
        <v>заказчик</v>
      </c>
      <c r="E50" s="147" t="s">
        <v>49</v>
      </c>
      <c r="F50" s="602" t="str">
        <f>РПЗ!Q49</f>
        <v>ОЗК</v>
      </c>
      <c r="G50" s="604"/>
      <c r="H50" s="605" t="str">
        <f>РПЗ!W49</f>
        <v>не применимо</v>
      </c>
      <c r="I50" s="613" t="s">
        <v>1272</v>
      </c>
      <c r="J50" s="607">
        <f>РПЗ!O49</f>
        <v>42552</v>
      </c>
      <c r="K50" s="616" t="s">
        <v>1272</v>
      </c>
      <c r="L50" s="25" t="s">
        <v>1272</v>
      </c>
      <c r="M50" s="25" t="s">
        <v>1272</v>
      </c>
      <c r="N50" s="25" t="s">
        <v>1272</v>
      </c>
      <c r="O50" s="25" t="s">
        <v>1272</v>
      </c>
      <c r="P50" s="25" t="s">
        <v>1272</v>
      </c>
      <c r="Q50" s="606" t="s">
        <v>1272</v>
      </c>
      <c r="R50" s="20">
        <f>РПЗ!P49</f>
        <v>42614</v>
      </c>
      <c r="S50" s="19" t="s">
        <v>1272</v>
      </c>
      <c r="T50" s="608">
        <f>РПЗ!L49</f>
        <v>393294</v>
      </c>
      <c r="U50" s="270" t="s">
        <v>1272</v>
      </c>
      <c r="V50" s="270" t="s">
        <v>1272</v>
      </c>
      <c r="W50" s="512" t="s">
        <v>1272</v>
      </c>
      <c r="X50" s="513" t="s">
        <v>1272</v>
      </c>
      <c r="Y50" s="612" t="s">
        <v>1272</v>
      </c>
      <c r="Z50" s="612" t="s">
        <v>1272</v>
      </c>
      <c r="AA50" s="612" t="s">
        <v>1272</v>
      </c>
      <c r="AB50" s="612" t="s">
        <v>1272</v>
      </c>
      <c r="AC50" s="612" t="s">
        <v>1272</v>
      </c>
      <c r="AD50" s="612" t="s">
        <v>1272</v>
      </c>
      <c r="AE50" s="609" t="e">
        <f>Таблица5[[#This Row],[20]]-Таблица5[[#This Row],[30]]</f>
        <v>#VALUE!</v>
      </c>
      <c r="AF50" s="610" t="e">
        <f>(1-Таблица5[[#This Row],[25]]/Таблица5[[#This Row],[20]])</f>
        <v>#VALUE!</v>
      </c>
      <c r="AG50" s="183" t="s">
        <v>1272</v>
      </c>
      <c r="AH50" s="183" t="s">
        <v>1272</v>
      </c>
      <c r="AI50" s="183" t="s">
        <v>1272</v>
      </c>
      <c r="AJ50" s="64" t="s">
        <v>123</v>
      </c>
      <c r="AK50" s="611"/>
    </row>
    <row r="51" spans="1:37" ht="128.25" thickBot="1" x14ac:dyDescent="0.3">
      <c r="A51" s="166" t="str">
        <f>РПЗ!A50</f>
        <v>0604-00035</v>
      </c>
      <c r="B51" s="601" t="str">
        <f>РПЗ!$D50</f>
        <v xml:space="preserve"> Поставка комплектующих</v>
      </c>
      <c r="C51" s="602" t="str">
        <f>РПЗ!$AA50</f>
        <v>Отдел главного технолога,
Главный технолог Яблуновский Ян Юрьевич
тел.(4855)28-58-12</v>
      </c>
      <c r="D51" s="603" t="str">
        <f>РПЗ!$AB50</f>
        <v>заказчик</v>
      </c>
      <c r="E51" s="147" t="s">
        <v>49</v>
      </c>
      <c r="F51" s="602" t="str">
        <f>РПЗ!Q50</f>
        <v>ОЗК</v>
      </c>
      <c r="G51" s="604"/>
      <c r="H51" s="605" t="str">
        <f>РПЗ!W50</f>
        <v>не применимо</v>
      </c>
      <c r="I51" s="613" t="s">
        <v>1272</v>
      </c>
      <c r="J51" s="607">
        <f>РПЗ!O50</f>
        <v>42644</v>
      </c>
      <c r="K51" s="616" t="s">
        <v>1272</v>
      </c>
      <c r="L51" s="25" t="s">
        <v>1272</v>
      </c>
      <c r="M51" s="25" t="s">
        <v>1272</v>
      </c>
      <c r="N51" s="25" t="s">
        <v>1272</v>
      </c>
      <c r="O51" s="25" t="s">
        <v>1272</v>
      </c>
      <c r="P51" s="25" t="s">
        <v>1272</v>
      </c>
      <c r="Q51" s="606" t="s">
        <v>1272</v>
      </c>
      <c r="R51" s="20">
        <f>РПЗ!P50</f>
        <v>42705</v>
      </c>
      <c r="S51" s="19" t="s">
        <v>1272</v>
      </c>
      <c r="T51" s="608">
        <f>РПЗ!L50</f>
        <v>393412</v>
      </c>
      <c r="U51" s="270" t="s">
        <v>1272</v>
      </c>
      <c r="V51" s="270" t="s">
        <v>1272</v>
      </c>
      <c r="W51" s="512" t="s">
        <v>1272</v>
      </c>
      <c r="X51" s="513" t="s">
        <v>1272</v>
      </c>
      <c r="Y51" s="612" t="s">
        <v>1272</v>
      </c>
      <c r="Z51" s="612" t="s">
        <v>1272</v>
      </c>
      <c r="AA51" s="612" t="s">
        <v>1272</v>
      </c>
      <c r="AB51" s="612" t="s">
        <v>1272</v>
      </c>
      <c r="AC51" s="612" t="s">
        <v>1272</v>
      </c>
      <c r="AD51" s="612" t="s">
        <v>1272</v>
      </c>
      <c r="AE51" s="609" t="e">
        <f>Таблица5[[#This Row],[20]]-Таблица5[[#This Row],[30]]</f>
        <v>#VALUE!</v>
      </c>
      <c r="AF51" s="610" t="e">
        <f>(1-Таблица5[[#This Row],[25]]/Таблица5[[#This Row],[20]])</f>
        <v>#VALUE!</v>
      </c>
      <c r="AG51" s="183" t="s">
        <v>1272</v>
      </c>
      <c r="AH51" s="183" t="s">
        <v>1272</v>
      </c>
      <c r="AI51" s="183" t="s">
        <v>1272</v>
      </c>
      <c r="AJ51" s="64" t="s">
        <v>123</v>
      </c>
      <c r="AK51" s="611"/>
    </row>
    <row r="52" spans="1:37" ht="128.25" thickBot="1" x14ac:dyDescent="0.3">
      <c r="A52" s="166" t="str">
        <f>РПЗ!A51</f>
        <v>0604-00036</v>
      </c>
      <c r="B52" s="601" t="str">
        <f>РПЗ!$D51</f>
        <v xml:space="preserve"> Поставка плат (по измененной КД)</v>
      </c>
      <c r="C52" s="602" t="str">
        <f>РПЗ!$AA51</f>
        <v>Отдел главного технолога,
Главный технолог Яблуновский Ян Юрьевич
тел.(4855)28-58-12</v>
      </c>
      <c r="D52" s="603" t="str">
        <f>РПЗ!$AB51</f>
        <v>заказчик</v>
      </c>
      <c r="E52" s="147" t="s">
        <v>49</v>
      </c>
      <c r="F52" s="602" t="str">
        <f>РПЗ!Q51</f>
        <v>ОЗК</v>
      </c>
      <c r="G52" s="604"/>
      <c r="H52" s="605" t="str">
        <f>РПЗ!W51</f>
        <v>не применимо</v>
      </c>
      <c r="I52" s="613" t="s">
        <v>1272</v>
      </c>
      <c r="J52" s="607">
        <f>РПЗ!O51</f>
        <v>42644</v>
      </c>
      <c r="K52" s="616" t="s">
        <v>1272</v>
      </c>
      <c r="L52" s="25" t="s">
        <v>1272</v>
      </c>
      <c r="M52" s="25" t="s">
        <v>1272</v>
      </c>
      <c r="N52" s="25" t="s">
        <v>1272</v>
      </c>
      <c r="O52" s="25" t="s">
        <v>1272</v>
      </c>
      <c r="P52" s="25" t="s">
        <v>1272</v>
      </c>
      <c r="Q52" s="606" t="s">
        <v>1272</v>
      </c>
      <c r="R52" s="20">
        <f>РПЗ!P51</f>
        <v>42705</v>
      </c>
      <c r="S52" s="19" t="s">
        <v>1272</v>
      </c>
      <c r="T52" s="608">
        <f>РПЗ!L51</f>
        <v>708000</v>
      </c>
      <c r="U52" s="270" t="s">
        <v>1272</v>
      </c>
      <c r="V52" s="270" t="s">
        <v>1272</v>
      </c>
      <c r="W52" s="512" t="s">
        <v>1272</v>
      </c>
      <c r="X52" s="513" t="s">
        <v>1272</v>
      </c>
      <c r="Y52" s="612" t="s">
        <v>1272</v>
      </c>
      <c r="Z52" s="612" t="s">
        <v>1272</v>
      </c>
      <c r="AA52" s="612" t="s">
        <v>1272</v>
      </c>
      <c r="AB52" s="612" t="s">
        <v>1272</v>
      </c>
      <c r="AC52" s="612" t="s">
        <v>1272</v>
      </c>
      <c r="AD52" s="612" t="s">
        <v>1272</v>
      </c>
      <c r="AE52" s="609" t="e">
        <f>Таблица5[[#This Row],[20]]-Таблица5[[#This Row],[30]]</f>
        <v>#VALUE!</v>
      </c>
      <c r="AF52" s="610" t="e">
        <f>(1-Таблица5[[#This Row],[25]]/Таблица5[[#This Row],[20]])</f>
        <v>#VALUE!</v>
      </c>
      <c r="AG52" s="183" t="s">
        <v>1272</v>
      </c>
      <c r="AH52" s="183" t="s">
        <v>1272</v>
      </c>
      <c r="AI52" s="183" t="s">
        <v>1272</v>
      </c>
      <c r="AJ52" s="64" t="s">
        <v>123</v>
      </c>
      <c r="AK52" s="611"/>
    </row>
    <row r="53" spans="1:37" ht="128.25" thickBot="1" x14ac:dyDescent="0.3">
      <c r="A53" s="166" t="str">
        <f>РПЗ!A52</f>
        <v>0604-00037</v>
      </c>
      <c r="B53" s="601" t="str">
        <f>РПЗ!$D52</f>
        <v xml:space="preserve"> Поставка комплектующих</v>
      </c>
      <c r="C53" s="602" t="str">
        <f>РПЗ!$AA52</f>
        <v>Отдел главного технолога,
Главный технолог Яблуновский Ян Юрьевич
тел.(4855)28-58-12</v>
      </c>
      <c r="D53" s="603" t="str">
        <f>РПЗ!$AB52</f>
        <v>заказчик</v>
      </c>
      <c r="E53" s="147" t="s">
        <v>49</v>
      </c>
      <c r="F53" s="602" t="str">
        <f>РПЗ!Q52</f>
        <v>ОЗК</v>
      </c>
      <c r="G53" s="604"/>
      <c r="H53" s="605" t="str">
        <f>РПЗ!W52</f>
        <v>не применимо</v>
      </c>
      <c r="I53" s="613" t="s">
        <v>1272</v>
      </c>
      <c r="J53" s="607">
        <f>РПЗ!O52</f>
        <v>42644</v>
      </c>
      <c r="K53" s="616" t="s">
        <v>1272</v>
      </c>
      <c r="L53" s="25" t="s">
        <v>1272</v>
      </c>
      <c r="M53" s="25" t="s">
        <v>1272</v>
      </c>
      <c r="N53" s="25" t="s">
        <v>1272</v>
      </c>
      <c r="O53" s="25" t="s">
        <v>1272</v>
      </c>
      <c r="P53" s="25" t="s">
        <v>1272</v>
      </c>
      <c r="Q53" s="606" t="s">
        <v>1272</v>
      </c>
      <c r="R53" s="20">
        <f>РПЗ!P52</f>
        <v>42705</v>
      </c>
      <c r="S53" s="19" t="s">
        <v>1272</v>
      </c>
      <c r="T53" s="608">
        <f>РПЗ!L52</f>
        <v>118000</v>
      </c>
      <c r="U53" s="270" t="s">
        <v>1272</v>
      </c>
      <c r="V53" s="270" t="s">
        <v>1272</v>
      </c>
      <c r="W53" s="512" t="s">
        <v>1272</v>
      </c>
      <c r="X53" s="513" t="s">
        <v>1272</v>
      </c>
      <c r="Y53" s="612" t="s">
        <v>1272</v>
      </c>
      <c r="Z53" s="612" t="s">
        <v>1272</v>
      </c>
      <c r="AA53" s="612" t="s">
        <v>1272</v>
      </c>
      <c r="AB53" s="612" t="s">
        <v>1272</v>
      </c>
      <c r="AC53" s="612" t="s">
        <v>1272</v>
      </c>
      <c r="AD53" s="612" t="s">
        <v>1272</v>
      </c>
      <c r="AE53" s="609" t="e">
        <f>Таблица5[[#This Row],[20]]-Таблица5[[#This Row],[30]]</f>
        <v>#VALUE!</v>
      </c>
      <c r="AF53" s="610" t="e">
        <f>(1-Таблица5[[#This Row],[25]]/Таблица5[[#This Row],[20]])</f>
        <v>#VALUE!</v>
      </c>
      <c r="AG53" s="183" t="s">
        <v>1272</v>
      </c>
      <c r="AH53" s="183" t="s">
        <v>1272</v>
      </c>
      <c r="AI53" s="183" t="s">
        <v>1272</v>
      </c>
      <c r="AJ53" s="64" t="s">
        <v>123</v>
      </c>
      <c r="AK53" s="611"/>
    </row>
    <row r="54" spans="1:37" ht="128.25" thickBot="1" x14ac:dyDescent="0.3">
      <c r="A54" s="166" t="str">
        <f>РПЗ!A53</f>
        <v>0604-00038</v>
      </c>
      <c r="B54" s="601" t="str">
        <f>РПЗ!$D53</f>
        <v xml:space="preserve"> Поставка гардеробных шкафов ОД-423/Б - 60шт.</v>
      </c>
      <c r="C54" s="602" t="str">
        <f>РПЗ!$AA53</f>
        <v>Отдел главного технолога,
Главный технолог Яблуновский Ян Юрьевич
тел.(4855)28-58-12</v>
      </c>
      <c r="D54" s="603" t="str">
        <f>РПЗ!$AB53</f>
        <v>Заказчик</v>
      </c>
      <c r="E54" s="147" t="s">
        <v>49</v>
      </c>
      <c r="F54" s="602" t="str">
        <f>РПЗ!Q53</f>
        <v>ОЗК</v>
      </c>
      <c r="G54" s="604"/>
      <c r="H54" s="605" t="str">
        <f>РПЗ!W53</f>
        <v>не применимо</v>
      </c>
      <c r="I54" s="613" t="s">
        <v>1272</v>
      </c>
      <c r="J54" s="607">
        <f>РПЗ!O53</f>
        <v>42461</v>
      </c>
      <c r="K54" s="616" t="s">
        <v>1272</v>
      </c>
      <c r="L54" s="25" t="s">
        <v>1272</v>
      </c>
      <c r="M54" s="25" t="s">
        <v>1272</v>
      </c>
      <c r="N54" s="25" t="s">
        <v>1272</v>
      </c>
      <c r="O54" s="25" t="s">
        <v>1272</v>
      </c>
      <c r="P54" s="25" t="s">
        <v>1272</v>
      </c>
      <c r="Q54" s="606" t="s">
        <v>1272</v>
      </c>
      <c r="R54" s="20">
        <f>РПЗ!P53</f>
        <v>42522</v>
      </c>
      <c r="S54" s="19" t="s">
        <v>1272</v>
      </c>
      <c r="T54" s="608">
        <f>РПЗ!L53</f>
        <v>593540</v>
      </c>
      <c r="U54" s="270" t="s">
        <v>1272</v>
      </c>
      <c r="V54" s="270" t="s">
        <v>1272</v>
      </c>
      <c r="W54" s="512" t="s">
        <v>1272</v>
      </c>
      <c r="X54" s="513" t="s">
        <v>1272</v>
      </c>
      <c r="Y54" s="612" t="s">
        <v>1272</v>
      </c>
      <c r="Z54" s="612" t="s">
        <v>1272</v>
      </c>
      <c r="AA54" s="612" t="s">
        <v>1272</v>
      </c>
      <c r="AB54" s="612" t="s">
        <v>1272</v>
      </c>
      <c r="AC54" s="612" t="s">
        <v>1272</v>
      </c>
      <c r="AD54" s="612" t="s">
        <v>1272</v>
      </c>
      <c r="AE54" s="609" t="e">
        <f>Таблица5[[#This Row],[20]]-Таблица5[[#This Row],[30]]</f>
        <v>#VALUE!</v>
      </c>
      <c r="AF54" s="610" t="e">
        <f>(1-Таблица5[[#This Row],[25]]/Таблица5[[#This Row],[20]])</f>
        <v>#VALUE!</v>
      </c>
      <c r="AG54" s="183" t="s">
        <v>1272</v>
      </c>
      <c r="AH54" s="183" t="s">
        <v>1272</v>
      </c>
      <c r="AI54" s="183" t="s">
        <v>1272</v>
      </c>
      <c r="AJ54" s="64" t="s">
        <v>123</v>
      </c>
      <c r="AK54" s="611"/>
    </row>
    <row r="55" spans="1:37" ht="128.25" thickBot="1" x14ac:dyDescent="0.3">
      <c r="A55" s="166" t="str">
        <f>РПЗ!A54</f>
        <v>0604-00039</v>
      </c>
      <c r="B55" s="601" t="str">
        <f>РПЗ!$D54</f>
        <v xml:space="preserve"> Поставка тумб инструментальных ВЛ-15 -16шт.</v>
      </c>
      <c r="C55" s="602" t="str">
        <f>РПЗ!$AA54</f>
        <v>Отдел главного технолога,
Главный технолог Яблуновский Ян Юрьевич
тел.(4855)28-58-12</v>
      </c>
      <c r="D55" s="603" t="str">
        <f>РПЗ!$AB54</f>
        <v>ООО "РТ-Комплектимпекс"</v>
      </c>
      <c r="E55" s="147" t="s">
        <v>49</v>
      </c>
      <c r="F55" s="602" t="str">
        <f>РПЗ!Q54</f>
        <v>ОЗК</v>
      </c>
      <c r="G55" s="604"/>
      <c r="H55" s="605" t="str">
        <f>РПЗ!W54</f>
        <v>не применимо</v>
      </c>
      <c r="I55" s="613" t="s">
        <v>1272</v>
      </c>
      <c r="J55" s="607">
        <f>РПЗ!O54</f>
        <v>42461</v>
      </c>
      <c r="K55" s="616" t="s">
        <v>1272</v>
      </c>
      <c r="L55" s="25" t="s">
        <v>1272</v>
      </c>
      <c r="M55" s="25" t="s">
        <v>1272</v>
      </c>
      <c r="N55" s="25" t="s">
        <v>1272</v>
      </c>
      <c r="O55" s="25" t="s">
        <v>1272</v>
      </c>
      <c r="P55" s="25" t="s">
        <v>1272</v>
      </c>
      <c r="Q55" s="606" t="s">
        <v>1272</v>
      </c>
      <c r="R55" s="20">
        <f>РПЗ!P54</f>
        <v>42522</v>
      </c>
      <c r="S55" s="19" t="s">
        <v>1272</v>
      </c>
      <c r="T55" s="608">
        <f>РПЗ!L54</f>
        <v>297950</v>
      </c>
      <c r="U55" s="270" t="s">
        <v>1272</v>
      </c>
      <c r="V55" s="270" t="s">
        <v>1272</v>
      </c>
      <c r="W55" s="512" t="s">
        <v>1272</v>
      </c>
      <c r="X55" s="513" t="s">
        <v>1272</v>
      </c>
      <c r="Y55" s="612" t="s">
        <v>1272</v>
      </c>
      <c r="Z55" s="612" t="s">
        <v>1272</v>
      </c>
      <c r="AA55" s="612" t="s">
        <v>1272</v>
      </c>
      <c r="AB55" s="612" t="s">
        <v>1272</v>
      </c>
      <c r="AC55" s="612" t="s">
        <v>1272</v>
      </c>
      <c r="AD55" s="612" t="s">
        <v>1272</v>
      </c>
      <c r="AE55" s="609" t="e">
        <f>Таблица5[[#This Row],[20]]-Таблица5[[#This Row],[30]]</f>
        <v>#VALUE!</v>
      </c>
      <c r="AF55" s="610" t="e">
        <f>(1-Таблица5[[#This Row],[25]]/Таблица5[[#This Row],[20]])</f>
        <v>#VALUE!</v>
      </c>
      <c r="AG55" s="183" t="s">
        <v>1272</v>
      </c>
      <c r="AH55" s="183" t="s">
        <v>1272</v>
      </c>
      <c r="AI55" s="183" t="s">
        <v>1272</v>
      </c>
      <c r="AJ55" s="64" t="s">
        <v>123</v>
      </c>
      <c r="AK55" s="611"/>
    </row>
    <row r="56" spans="1:37" ht="128.25" thickBot="1" x14ac:dyDescent="0.3">
      <c r="A56" s="166" t="str">
        <f>РПЗ!A55</f>
        <v>0604-00040</v>
      </c>
      <c r="B56" s="601" t="str">
        <f>РПЗ!$D55</f>
        <v xml:space="preserve"> Поставка тумб инструментальных ВЛ-17 -8шт.</v>
      </c>
      <c r="C56" s="602" t="str">
        <f>РПЗ!$AA55</f>
        <v>Отдел главного технолога,
Главный технолог Яблуновский Ян Юрьевич
тел.(4855)28-58-12</v>
      </c>
      <c r="D56" s="603" t="str">
        <f>РПЗ!$AB55</f>
        <v>ООО "РТ-Комплектимпекс"</v>
      </c>
      <c r="E56" s="147" t="s">
        <v>49</v>
      </c>
      <c r="F56" s="602" t="str">
        <f>РПЗ!Q55</f>
        <v>ОЗК</v>
      </c>
      <c r="G56" s="604"/>
      <c r="H56" s="605" t="str">
        <f>РПЗ!W55</f>
        <v>не применимо</v>
      </c>
      <c r="I56" s="613" t="s">
        <v>1272</v>
      </c>
      <c r="J56" s="607">
        <f>РПЗ!O55</f>
        <v>42461</v>
      </c>
      <c r="K56" s="616" t="s">
        <v>1272</v>
      </c>
      <c r="L56" s="25" t="s">
        <v>1272</v>
      </c>
      <c r="M56" s="25" t="s">
        <v>1272</v>
      </c>
      <c r="N56" s="25" t="s">
        <v>1272</v>
      </c>
      <c r="O56" s="25" t="s">
        <v>1272</v>
      </c>
      <c r="P56" s="25" t="s">
        <v>1272</v>
      </c>
      <c r="Q56" s="606" t="s">
        <v>1272</v>
      </c>
      <c r="R56" s="20">
        <f>РПЗ!P55</f>
        <v>42522</v>
      </c>
      <c r="S56" s="19" t="s">
        <v>1272</v>
      </c>
      <c r="T56" s="608">
        <f>РПЗ!L55</f>
        <v>194109.99999999997</v>
      </c>
      <c r="U56" s="270" t="s">
        <v>1272</v>
      </c>
      <c r="V56" s="270" t="s">
        <v>1272</v>
      </c>
      <c r="W56" s="512" t="s">
        <v>1272</v>
      </c>
      <c r="X56" s="513" t="s">
        <v>1272</v>
      </c>
      <c r="Y56" s="612" t="s">
        <v>1272</v>
      </c>
      <c r="Z56" s="612" t="s">
        <v>1272</v>
      </c>
      <c r="AA56" s="612" t="s">
        <v>1272</v>
      </c>
      <c r="AB56" s="612" t="s">
        <v>1272</v>
      </c>
      <c r="AC56" s="612" t="s">
        <v>1272</v>
      </c>
      <c r="AD56" s="612" t="s">
        <v>1272</v>
      </c>
      <c r="AE56" s="609" t="e">
        <f>Таблица5[[#This Row],[20]]-Таблица5[[#This Row],[30]]</f>
        <v>#VALUE!</v>
      </c>
      <c r="AF56" s="610" t="e">
        <f>(1-Таблица5[[#This Row],[25]]/Таблица5[[#This Row],[20]])</f>
        <v>#VALUE!</v>
      </c>
      <c r="AG56" s="183" t="s">
        <v>1272</v>
      </c>
      <c r="AH56" s="183" t="s">
        <v>1272</v>
      </c>
      <c r="AI56" s="183" t="s">
        <v>1272</v>
      </c>
      <c r="AJ56" s="64" t="s">
        <v>123</v>
      </c>
      <c r="AK56" s="611"/>
    </row>
    <row r="57" spans="1:37" ht="128.25" thickBot="1" x14ac:dyDescent="0.3">
      <c r="A57" s="166" t="str">
        <f>РПЗ!A56</f>
        <v>0604-00041</v>
      </c>
      <c r="B57" s="601" t="str">
        <f>РПЗ!$D56</f>
        <v xml:space="preserve"> Поставка верстаков ВЛ-150-07 ЦФ с экранами ВЛ-150-Э1 -10шт.</v>
      </c>
      <c r="C57" s="602" t="str">
        <f>РПЗ!$AA56</f>
        <v>Отдел главного технолога,
Главный технолог Яблуновский Ян Юрьевич
тел.(4855)28-58-12</v>
      </c>
      <c r="D57" s="603" t="str">
        <f>РПЗ!$AB56</f>
        <v>заказчик</v>
      </c>
      <c r="E57" s="147" t="s">
        <v>49</v>
      </c>
      <c r="F57" s="602" t="str">
        <f>РПЗ!Q56</f>
        <v>ОЗК</v>
      </c>
      <c r="G57" s="604"/>
      <c r="H57" s="605" t="str">
        <f>РПЗ!W56</f>
        <v>не применимо</v>
      </c>
      <c r="I57" s="613" t="s">
        <v>1272</v>
      </c>
      <c r="J57" s="607">
        <f>РПЗ!O56</f>
        <v>42461</v>
      </c>
      <c r="K57" s="616" t="s">
        <v>1272</v>
      </c>
      <c r="L57" s="25" t="s">
        <v>1272</v>
      </c>
      <c r="M57" s="25" t="s">
        <v>1272</v>
      </c>
      <c r="N57" s="25" t="s">
        <v>1272</v>
      </c>
      <c r="O57" s="25" t="s">
        <v>1272</v>
      </c>
      <c r="P57" s="25" t="s">
        <v>1272</v>
      </c>
      <c r="Q57" s="606" t="s">
        <v>1272</v>
      </c>
      <c r="R57" s="20">
        <f>РПЗ!P56</f>
        <v>42522</v>
      </c>
      <c r="S57" s="19" t="s">
        <v>1272</v>
      </c>
      <c r="T57" s="608">
        <f>РПЗ!L56</f>
        <v>272108</v>
      </c>
      <c r="U57" s="270" t="s">
        <v>1272</v>
      </c>
      <c r="V57" s="270" t="s">
        <v>1272</v>
      </c>
      <c r="W57" s="512" t="s">
        <v>1272</v>
      </c>
      <c r="X57" s="513" t="s">
        <v>1272</v>
      </c>
      <c r="Y57" s="612" t="s">
        <v>1272</v>
      </c>
      <c r="Z57" s="612" t="s">
        <v>1272</v>
      </c>
      <c r="AA57" s="612" t="s">
        <v>1272</v>
      </c>
      <c r="AB57" s="612" t="s">
        <v>1272</v>
      </c>
      <c r="AC57" s="612" t="s">
        <v>1272</v>
      </c>
      <c r="AD57" s="612" t="s">
        <v>1272</v>
      </c>
      <c r="AE57" s="609" t="e">
        <f>Таблица5[[#This Row],[20]]-Таблица5[[#This Row],[30]]</f>
        <v>#VALUE!</v>
      </c>
      <c r="AF57" s="610" t="e">
        <f>(1-Таблица5[[#This Row],[25]]/Таблица5[[#This Row],[20]])</f>
        <v>#VALUE!</v>
      </c>
      <c r="AG57" s="183" t="s">
        <v>1272</v>
      </c>
      <c r="AH57" s="183" t="s">
        <v>1272</v>
      </c>
      <c r="AI57" s="183" t="s">
        <v>1272</v>
      </c>
      <c r="AJ57" s="64" t="s">
        <v>123</v>
      </c>
      <c r="AK57" s="611"/>
    </row>
    <row r="58" spans="1:37" ht="128.25" thickBot="1" x14ac:dyDescent="0.3">
      <c r="A58" s="166" t="str">
        <f>РПЗ!A57</f>
        <v>0604-00042</v>
      </c>
      <c r="B58" s="601" t="str">
        <f>РПЗ!$D57</f>
        <v xml:space="preserve"> Поставка инструментальных шкафов ВЛ-052-13 - 5шт.</v>
      </c>
      <c r="C58" s="602" t="str">
        <f>РПЗ!$AA57</f>
        <v>Отдел главного технолога,
Главный технолог Яблуновский Ян Юрьевич
тел.(4855)28-58-12</v>
      </c>
      <c r="D58" s="603" t="str">
        <f>РПЗ!$AB57</f>
        <v>ООО "РТ-Комплектимпекс"</v>
      </c>
      <c r="E58" s="147" t="s">
        <v>49</v>
      </c>
      <c r="F58" s="602" t="str">
        <f>РПЗ!Q57</f>
        <v>ОЗК</v>
      </c>
      <c r="G58" s="604"/>
      <c r="H58" s="605" t="str">
        <f>РПЗ!W57</f>
        <v>не применимо</v>
      </c>
      <c r="I58" s="613" t="s">
        <v>1272</v>
      </c>
      <c r="J58" s="607">
        <f>РПЗ!O57</f>
        <v>42461</v>
      </c>
      <c r="K58" s="616" t="s">
        <v>1272</v>
      </c>
      <c r="L58" s="25" t="s">
        <v>1272</v>
      </c>
      <c r="M58" s="25" t="s">
        <v>1272</v>
      </c>
      <c r="N58" s="25" t="s">
        <v>1272</v>
      </c>
      <c r="O58" s="25" t="s">
        <v>1272</v>
      </c>
      <c r="P58" s="25" t="s">
        <v>1272</v>
      </c>
      <c r="Q58" s="606" t="s">
        <v>1272</v>
      </c>
      <c r="R58" s="20">
        <f>РПЗ!P57</f>
        <v>42522</v>
      </c>
      <c r="S58" s="19" t="s">
        <v>1272</v>
      </c>
      <c r="T58" s="608">
        <f>РПЗ!L57</f>
        <v>138060</v>
      </c>
      <c r="U58" s="270" t="s">
        <v>1272</v>
      </c>
      <c r="V58" s="270" t="s">
        <v>1272</v>
      </c>
      <c r="W58" s="512" t="s">
        <v>1272</v>
      </c>
      <c r="X58" s="513" t="s">
        <v>1272</v>
      </c>
      <c r="Y58" s="612" t="s">
        <v>1272</v>
      </c>
      <c r="Z58" s="612" t="s">
        <v>1272</v>
      </c>
      <c r="AA58" s="612" t="s">
        <v>1272</v>
      </c>
      <c r="AB58" s="612" t="s">
        <v>1272</v>
      </c>
      <c r="AC58" s="612" t="s">
        <v>1272</v>
      </c>
      <c r="AD58" s="612" t="s">
        <v>1272</v>
      </c>
      <c r="AE58" s="609" t="e">
        <f>Таблица5[[#This Row],[20]]-Таблица5[[#This Row],[30]]</f>
        <v>#VALUE!</v>
      </c>
      <c r="AF58" s="610" t="e">
        <f>(1-Таблица5[[#This Row],[25]]/Таблица5[[#This Row],[20]])</f>
        <v>#VALUE!</v>
      </c>
      <c r="AG58" s="183" t="s">
        <v>1272</v>
      </c>
      <c r="AH58" s="183" t="s">
        <v>1272</v>
      </c>
      <c r="AI58" s="183" t="s">
        <v>1272</v>
      </c>
      <c r="AJ58" s="64" t="s">
        <v>123</v>
      </c>
      <c r="AK58" s="611"/>
    </row>
    <row r="59" spans="1:37" ht="128.25" thickBot="1" x14ac:dyDescent="0.3">
      <c r="A59" s="166" t="str">
        <f>РПЗ!A58</f>
        <v>0604-00043</v>
      </c>
      <c r="B59" s="601" t="str">
        <f>РПЗ!$D58</f>
        <v xml:space="preserve"> Поставка химии</v>
      </c>
      <c r="C59" s="602" t="str">
        <f>РПЗ!$AA58</f>
        <v>Отдел главного технолога,
Главный технолог Яблуновский Ян Юрьевич
тел.(4855)28-58-12</v>
      </c>
      <c r="D59" s="603" t="str">
        <f>РПЗ!$AB58</f>
        <v>заказчик</v>
      </c>
      <c r="E59" s="147" t="s">
        <v>49</v>
      </c>
      <c r="F59" s="602" t="str">
        <f>РПЗ!Q58</f>
        <v>ОЗК</v>
      </c>
      <c r="G59" s="604"/>
      <c r="H59" s="605" t="str">
        <f>РПЗ!W58</f>
        <v>не применимо</v>
      </c>
      <c r="I59" s="613" t="s">
        <v>1272</v>
      </c>
      <c r="J59" s="607">
        <f>РПЗ!O58</f>
        <v>42644</v>
      </c>
      <c r="K59" s="616" t="s">
        <v>1272</v>
      </c>
      <c r="L59" s="25" t="s">
        <v>1272</v>
      </c>
      <c r="M59" s="25" t="s">
        <v>1272</v>
      </c>
      <c r="N59" s="25" t="s">
        <v>1272</v>
      </c>
      <c r="O59" s="25" t="s">
        <v>1272</v>
      </c>
      <c r="P59" s="25" t="s">
        <v>1272</v>
      </c>
      <c r="Q59" s="606" t="s">
        <v>1272</v>
      </c>
      <c r="R59" s="20">
        <f>РПЗ!P58</f>
        <v>42705</v>
      </c>
      <c r="S59" s="19" t="s">
        <v>1272</v>
      </c>
      <c r="T59" s="608">
        <f>РПЗ!L58</f>
        <v>118000</v>
      </c>
      <c r="U59" s="270" t="s">
        <v>1272</v>
      </c>
      <c r="V59" s="270" t="s">
        <v>1272</v>
      </c>
      <c r="W59" s="512" t="s">
        <v>1272</v>
      </c>
      <c r="X59" s="513" t="s">
        <v>1272</v>
      </c>
      <c r="Y59" s="612" t="s">
        <v>1272</v>
      </c>
      <c r="Z59" s="612" t="s">
        <v>1272</v>
      </c>
      <c r="AA59" s="612" t="s">
        <v>1272</v>
      </c>
      <c r="AB59" s="612" t="s">
        <v>1272</v>
      </c>
      <c r="AC59" s="612" t="s">
        <v>1272</v>
      </c>
      <c r="AD59" s="612" t="s">
        <v>1272</v>
      </c>
      <c r="AE59" s="609" t="e">
        <f>Таблица5[[#This Row],[20]]-Таблица5[[#This Row],[30]]</f>
        <v>#VALUE!</v>
      </c>
      <c r="AF59" s="610" t="e">
        <f>(1-Таблица5[[#This Row],[25]]/Таблица5[[#This Row],[20]])</f>
        <v>#VALUE!</v>
      </c>
      <c r="AG59" s="183" t="s">
        <v>1272</v>
      </c>
      <c r="AH59" s="183" t="s">
        <v>1272</v>
      </c>
      <c r="AI59" s="183" t="s">
        <v>1272</v>
      </c>
      <c r="AJ59" s="64" t="s">
        <v>123</v>
      </c>
      <c r="AK59" s="611"/>
    </row>
    <row r="60" spans="1:37" ht="128.25" thickBot="1" x14ac:dyDescent="0.3">
      <c r="A60" s="166" t="str">
        <f>РПЗ!A59</f>
        <v>0604-00044</v>
      </c>
      <c r="B60" s="601" t="str">
        <f>РПЗ!$D59</f>
        <v>Поставка материалов и комплектующих</v>
      </c>
      <c r="C60" s="602" t="str">
        <f>РПЗ!$AA59</f>
        <v>Отдел главного технолога,
Главный технолог Яблуновский Ян Юрьевич
тел.(4855)28-58-12</v>
      </c>
      <c r="D60" s="603" t="str">
        <f>РПЗ!$AB59</f>
        <v>Заказчик</v>
      </c>
      <c r="E60" s="147" t="s">
        <v>49</v>
      </c>
      <c r="F60" s="602" t="str">
        <f>РПЗ!Q59</f>
        <v>ОЗК</v>
      </c>
      <c r="G60" s="604"/>
      <c r="H60" s="605" t="str">
        <f>РПЗ!W59</f>
        <v>не применимо</v>
      </c>
      <c r="I60" s="613" t="s">
        <v>1272</v>
      </c>
      <c r="J60" s="607">
        <f>РПЗ!O59</f>
        <v>42370</v>
      </c>
      <c r="K60" s="616" t="s">
        <v>1272</v>
      </c>
      <c r="L60" s="25" t="s">
        <v>1272</v>
      </c>
      <c r="M60" s="25" t="s">
        <v>1272</v>
      </c>
      <c r="N60" s="25" t="s">
        <v>1272</v>
      </c>
      <c r="O60" s="25" t="s">
        <v>1272</v>
      </c>
      <c r="P60" s="25" t="s">
        <v>1272</v>
      </c>
      <c r="Q60" s="606" t="s">
        <v>1272</v>
      </c>
      <c r="R60" s="20">
        <f>РПЗ!P59</f>
        <v>42430</v>
      </c>
      <c r="S60" s="19" t="s">
        <v>1272</v>
      </c>
      <c r="T60" s="608">
        <f>РПЗ!L59</f>
        <v>3540000</v>
      </c>
      <c r="U60" s="270" t="s">
        <v>1272</v>
      </c>
      <c r="V60" s="270" t="s">
        <v>1272</v>
      </c>
      <c r="W60" s="512" t="s">
        <v>1272</v>
      </c>
      <c r="X60" s="513" t="s">
        <v>1272</v>
      </c>
      <c r="Y60" s="612" t="s">
        <v>1272</v>
      </c>
      <c r="Z60" s="612" t="s">
        <v>1272</v>
      </c>
      <c r="AA60" s="612" t="s">
        <v>1272</v>
      </c>
      <c r="AB60" s="612" t="s">
        <v>1272</v>
      </c>
      <c r="AC60" s="612" t="s">
        <v>1272</v>
      </c>
      <c r="AD60" s="612" t="s">
        <v>1272</v>
      </c>
      <c r="AE60" s="609" t="e">
        <f>Таблица5[[#This Row],[20]]-Таблица5[[#This Row],[30]]</f>
        <v>#VALUE!</v>
      </c>
      <c r="AF60" s="610" t="e">
        <f>(1-Таблица5[[#This Row],[25]]/Таблица5[[#This Row],[20]])</f>
        <v>#VALUE!</v>
      </c>
      <c r="AG60" s="183" t="s">
        <v>1272</v>
      </c>
      <c r="AH60" s="183" t="s">
        <v>1272</v>
      </c>
      <c r="AI60" s="183" t="s">
        <v>1272</v>
      </c>
      <c r="AJ60" s="64" t="s">
        <v>123</v>
      </c>
      <c r="AK60" s="611"/>
    </row>
    <row r="61" spans="1:37" ht="128.25" thickBot="1" x14ac:dyDescent="0.3">
      <c r="A61" s="166" t="str">
        <f>РПЗ!A60</f>
        <v>0604-00045</v>
      </c>
      <c r="B61" s="601" t="str">
        <f>РПЗ!$D60</f>
        <v>Поставка материалов и комплектующих</v>
      </c>
      <c r="C61" s="602" t="str">
        <f>РПЗ!$AA60</f>
        <v>Отдел главного технолога,
Главный технолог Яблуновский Ян Юрьевич
тел.(4855)28-58-12</v>
      </c>
      <c r="D61" s="603" t="str">
        <f>РПЗ!$AB60</f>
        <v>Заказчик</v>
      </c>
      <c r="E61" s="147" t="s">
        <v>49</v>
      </c>
      <c r="F61" s="602" t="str">
        <f>РПЗ!Q60</f>
        <v>ОЗК</v>
      </c>
      <c r="G61" s="604"/>
      <c r="H61" s="605" t="str">
        <f>РПЗ!W60</f>
        <v>не применимо</v>
      </c>
      <c r="I61" s="613" t="s">
        <v>1272</v>
      </c>
      <c r="J61" s="607">
        <f>РПЗ!O60</f>
        <v>42370</v>
      </c>
      <c r="K61" s="616" t="s">
        <v>1272</v>
      </c>
      <c r="L61" s="25" t="s">
        <v>1272</v>
      </c>
      <c r="M61" s="25" t="s">
        <v>1272</v>
      </c>
      <c r="N61" s="25" t="s">
        <v>1272</v>
      </c>
      <c r="O61" s="25" t="s">
        <v>1272</v>
      </c>
      <c r="P61" s="25" t="s">
        <v>1272</v>
      </c>
      <c r="Q61" s="606" t="s">
        <v>1272</v>
      </c>
      <c r="R61" s="20">
        <f>РПЗ!P60</f>
        <v>42430</v>
      </c>
      <c r="S61" s="19" t="s">
        <v>1272</v>
      </c>
      <c r="T61" s="608">
        <f>РПЗ!L60</f>
        <v>354000</v>
      </c>
      <c r="U61" s="270" t="s">
        <v>1272</v>
      </c>
      <c r="V61" s="270" t="s">
        <v>1272</v>
      </c>
      <c r="W61" s="512" t="s">
        <v>1272</v>
      </c>
      <c r="X61" s="513" t="s">
        <v>1272</v>
      </c>
      <c r="Y61" s="612" t="s">
        <v>1272</v>
      </c>
      <c r="Z61" s="612" t="s">
        <v>1272</v>
      </c>
      <c r="AA61" s="612" t="s">
        <v>1272</v>
      </c>
      <c r="AB61" s="612" t="s">
        <v>1272</v>
      </c>
      <c r="AC61" s="612" t="s">
        <v>1272</v>
      </c>
      <c r="AD61" s="612" t="s">
        <v>1272</v>
      </c>
      <c r="AE61" s="609" t="e">
        <f>Таблица5[[#This Row],[20]]-Таблица5[[#This Row],[30]]</f>
        <v>#VALUE!</v>
      </c>
      <c r="AF61" s="610" t="e">
        <f>(1-Таблица5[[#This Row],[25]]/Таблица5[[#This Row],[20]])</f>
        <v>#VALUE!</v>
      </c>
      <c r="AG61" s="183" t="s">
        <v>1272</v>
      </c>
      <c r="AH61" s="183" t="s">
        <v>1272</v>
      </c>
      <c r="AI61" s="183" t="s">
        <v>1272</v>
      </c>
      <c r="AJ61" s="64" t="s">
        <v>123</v>
      </c>
      <c r="AK61" s="611"/>
    </row>
    <row r="62" spans="1:37" ht="128.25" thickBot="1" x14ac:dyDescent="0.3">
      <c r="A62" s="166" t="str">
        <f>РПЗ!A61</f>
        <v>0604-00046</v>
      </c>
      <c r="B62" s="601" t="str">
        <f>РПЗ!$D61</f>
        <v xml:space="preserve"> Поставка материалов и комплектующих</v>
      </c>
      <c r="C62" s="602" t="str">
        <f>РПЗ!$AA61</f>
        <v>Отдел главного технолога,
Главный технолог Яблуновский Ян Юрьевич
тел.(4855)28-58-12</v>
      </c>
      <c r="D62" s="603" t="str">
        <f>РПЗ!$AB61</f>
        <v>Заказчик</v>
      </c>
      <c r="E62" s="147" t="s">
        <v>49</v>
      </c>
      <c r="F62" s="602" t="str">
        <f>РПЗ!Q61</f>
        <v>ОЗК</v>
      </c>
      <c r="G62" s="604"/>
      <c r="H62" s="605" t="str">
        <f>РПЗ!W61</f>
        <v>не применимо</v>
      </c>
      <c r="I62" s="613" t="s">
        <v>1272</v>
      </c>
      <c r="J62" s="607">
        <f>РПЗ!O61</f>
        <v>42370</v>
      </c>
      <c r="K62" s="616" t="s">
        <v>1272</v>
      </c>
      <c r="L62" s="25" t="s">
        <v>1272</v>
      </c>
      <c r="M62" s="25" t="s">
        <v>1272</v>
      </c>
      <c r="N62" s="25" t="s">
        <v>1272</v>
      </c>
      <c r="O62" s="25" t="s">
        <v>1272</v>
      </c>
      <c r="P62" s="25" t="s">
        <v>1272</v>
      </c>
      <c r="Q62" s="606" t="s">
        <v>1272</v>
      </c>
      <c r="R62" s="20">
        <f>РПЗ!P61</f>
        <v>42430</v>
      </c>
      <c r="S62" s="19" t="s">
        <v>1272</v>
      </c>
      <c r="T62" s="608">
        <f>РПЗ!L61</f>
        <v>206500</v>
      </c>
      <c r="U62" s="270" t="s">
        <v>1272</v>
      </c>
      <c r="V62" s="270" t="s">
        <v>1272</v>
      </c>
      <c r="W62" s="512" t="s">
        <v>1272</v>
      </c>
      <c r="X62" s="513" t="s">
        <v>1272</v>
      </c>
      <c r="Y62" s="612" t="s">
        <v>1272</v>
      </c>
      <c r="Z62" s="612" t="s">
        <v>1272</v>
      </c>
      <c r="AA62" s="612" t="s">
        <v>1272</v>
      </c>
      <c r="AB62" s="612" t="s">
        <v>1272</v>
      </c>
      <c r="AC62" s="612" t="s">
        <v>1272</v>
      </c>
      <c r="AD62" s="612" t="s">
        <v>1272</v>
      </c>
      <c r="AE62" s="609" t="e">
        <f>Таблица5[[#This Row],[20]]-Таблица5[[#This Row],[30]]</f>
        <v>#VALUE!</v>
      </c>
      <c r="AF62" s="610" t="e">
        <f>(1-Таблица5[[#This Row],[25]]/Таблица5[[#This Row],[20]])</f>
        <v>#VALUE!</v>
      </c>
      <c r="AG62" s="183" t="s">
        <v>1272</v>
      </c>
      <c r="AH62" s="183" t="s">
        <v>1272</v>
      </c>
      <c r="AI62" s="183" t="s">
        <v>1272</v>
      </c>
      <c r="AJ62" s="64" t="s">
        <v>123</v>
      </c>
      <c r="AK62" s="611"/>
    </row>
    <row r="63" spans="1:37" ht="128.25" thickBot="1" x14ac:dyDescent="0.3">
      <c r="A63" s="166" t="str">
        <f>РПЗ!A62</f>
        <v>0604-00047</v>
      </c>
      <c r="B63" s="601" t="str">
        <f>РПЗ!$D62</f>
        <v xml:space="preserve"> Поставка материалов и комплектующих</v>
      </c>
      <c r="C63" s="602" t="str">
        <f>РПЗ!$AA62</f>
        <v>Отдел главного технолога,
Главный технолог Яблуновский Ян Юрьевич
тел.(4855)28-58-12</v>
      </c>
      <c r="D63" s="603" t="str">
        <f>РПЗ!$AB62</f>
        <v>Заказчик</v>
      </c>
      <c r="E63" s="147" t="s">
        <v>49</v>
      </c>
      <c r="F63" s="602" t="str">
        <f>РПЗ!Q62</f>
        <v>ОЗК</v>
      </c>
      <c r="G63" s="604"/>
      <c r="H63" s="605" t="str">
        <f>РПЗ!W62</f>
        <v>не применимо</v>
      </c>
      <c r="I63" s="613" t="s">
        <v>1272</v>
      </c>
      <c r="J63" s="607">
        <f>РПЗ!O62</f>
        <v>42461</v>
      </c>
      <c r="K63" s="616" t="s">
        <v>1272</v>
      </c>
      <c r="L63" s="25" t="s">
        <v>1272</v>
      </c>
      <c r="M63" s="25" t="s">
        <v>1272</v>
      </c>
      <c r="N63" s="25" t="s">
        <v>1272</v>
      </c>
      <c r="O63" s="25" t="s">
        <v>1272</v>
      </c>
      <c r="P63" s="25" t="s">
        <v>1272</v>
      </c>
      <c r="Q63" s="606" t="s">
        <v>1272</v>
      </c>
      <c r="R63" s="20">
        <f>РПЗ!P62</f>
        <v>42522</v>
      </c>
      <c r="S63" s="19" t="s">
        <v>1272</v>
      </c>
      <c r="T63" s="608">
        <f>РПЗ!L62</f>
        <v>206500</v>
      </c>
      <c r="U63" s="270" t="s">
        <v>1272</v>
      </c>
      <c r="V63" s="270" t="s">
        <v>1272</v>
      </c>
      <c r="W63" s="512" t="s">
        <v>1272</v>
      </c>
      <c r="X63" s="513" t="s">
        <v>1272</v>
      </c>
      <c r="Y63" s="612" t="s">
        <v>1272</v>
      </c>
      <c r="Z63" s="612" t="s">
        <v>1272</v>
      </c>
      <c r="AA63" s="612" t="s">
        <v>1272</v>
      </c>
      <c r="AB63" s="612" t="s">
        <v>1272</v>
      </c>
      <c r="AC63" s="612" t="s">
        <v>1272</v>
      </c>
      <c r="AD63" s="612" t="s">
        <v>1272</v>
      </c>
      <c r="AE63" s="609" t="e">
        <f>Таблица5[[#This Row],[20]]-Таблица5[[#This Row],[30]]</f>
        <v>#VALUE!</v>
      </c>
      <c r="AF63" s="610" t="e">
        <f>(1-Таблица5[[#This Row],[25]]/Таблица5[[#This Row],[20]])</f>
        <v>#VALUE!</v>
      </c>
      <c r="AG63" s="183" t="s">
        <v>1272</v>
      </c>
      <c r="AH63" s="183" t="s">
        <v>1272</v>
      </c>
      <c r="AI63" s="183" t="s">
        <v>1272</v>
      </c>
      <c r="AJ63" s="64" t="s">
        <v>123</v>
      </c>
      <c r="AK63" s="611"/>
    </row>
    <row r="64" spans="1:37" ht="128.25" thickBot="1" x14ac:dyDescent="0.3">
      <c r="A64" s="166" t="str">
        <f>РПЗ!A63</f>
        <v>0604-00048</v>
      </c>
      <c r="B64" s="601" t="str">
        <f>РПЗ!$D63</f>
        <v xml:space="preserve"> Поставка материалов и комплектующих</v>
      </c>
      <c r="C64" s="602" t="str">
        <f>РПЗ!$AA63</f>
        <v>Отдел главного технолога,
Главный технолог Яблуновский Ян Юрьевич
тел.(4855)28-58-12</v>
      </c>
      <c r="D64" s="603" t="str">
        <f>РПЗ!$AB63</f>
        <v>Заказчик</v>
      </c>
      <c r="E64" s="147" t="s">
        <v>49</v>
      </c>
      <c r="F64" s="602" t="str">
        <f>РПЗ!Q63</f>
        <v>ОЗК</v>
      </c>
      <c r="G64" s="604"/>
      <c r="H64" s="605" t="str">
        <f>РПЗ!W63</f>
        <v>не применимо</v>
      </c>
      <c r="I64" s="613" t="s">
        <v>1272</v>
      </c>
      <c r="J64" s="607">
        <f>РПЗ!O63</f>
        <v>42552</v>
      </c>
      <c r="K64" s="616" t="s">
        <v>1272</v>
      </c>
      <c r="L64" s="25" t="s">
        <v>1272</v>
      </c>
      <c r="M64" s="25" t="s">
        <v>1272</v>
      </c>
      <c r="N64" s="25" t="s">
        <v>1272</v>
      </c>
      <c r="O64" s="25" t="s">
        <v>1272</v>
      </c>
      <c r="P64" s="25" t="s">
        <v>1272</v>
      </c>
      <c r="Q64" s="606" t="s">
        <v>1272</v>
      </c>
      <c r="R64" s="20">
        <f>РПЗ!P63</f>
        <v>42614</v>
      </c>
      <c r="S64" s="19" t="s">
        <v>1272</v>
      </c>
      <c r="T64" s="608">
        <f>РПЗ!L63</f>
        <v>206500</v>
      </c>
      <c r="U64" s="270" t="s">
        <v>1272</v>
      </c>
      <c r="V64" s="270" t="s">
        <v>1272</v>
      </c>
      <c r="W64" s="512" t="s">
        <v>1272</v>
      </c>
      <c r="X64" s="513" t="s">
        <v>1272</v>
      </c>
      <c r="Y64" s="612" t="s">
        <v>1272</v>
      </c>
      <c r="Z64" s="612" t="s">
        <v>1272</v>
      </c>
      <c r="AA64" s="612" t="s">
        <v>1272</v>
      </c>
      <c r="AB64" s="612" t="s">
        <v>1272</v>
      </c>
      <c r="AC64" s="612" t="s">
        <v>1272</v>
      </c>
      <c r="AD64" s="612" t="s">
        <v>1272</v>
      </c>
      <c r="AE64" s="609" t="e">
        <f>Таблица5[[#This Row],[20]]-Таблица5[[#This Row],[30]]</f>
        <v>#VALUE!</v>
      </c>
      <c r="AF64" s="610" t="e">
        <f>(1-Таблица5[[#This Row],[25]]/Таблица5[[#This Row],[20]])</f>
        <v>#VALUE!</v>
      </c>
      <c r="AG64" s="183" t="s">
        <v>1272</v>
      </c>
      <c r="AH64" s="183" t="s">
        <v>1272</v>
      </c>
      <c r="AI64" s="183" t="s">
        <v>1272</v>
      </c>
      <c r="AJ64" s="64" t="s">
        <v>123</v>
      </c>
      <c r="AK64" s="611"/>
    </row>
    <row r="65" spans="1:37" ht="128.25" thickBot="1" x14ac:dyDescent="0.3">
      <c r="A65" s="166" t="str">
        <f>РПЗ!A64</f>
        <v>0604-00049</v>
      </c>
      <c r="B65" s="601" t="str">
        <f>РПЗ!$D64</f>
        <v>Поставка материалов и комплектующих</v>
      </c>
      <c r="C65" s="602" t="str">
        <f>РПЗ!$AA64</f>
        <v>Отдел главного технолога,
Главный технолог Яблуновский Ян Юрьевич
тел.(4855)28-58-12</v>
      </c>
      <c r="D65" s="603" t="str">
        <f>РПЗ!$AB64</f>
        <v>Заказчик</v>
      </c>
      <c r="E65" s="147" t="s">
        <v>49</v>
      </c>
      <c r="F65" s="602" t="str">
        <f>РПЗ!Q64</f>
        <v>ОЗК</v>
      </c>
      <c r="G65" s="604"/>
      <c r="H65" s="605" t="str">
        <f>РПЗ!W64</f>
        <v>не применимо</v>
      </c>
      <c r="I65" s="613" t="s">
        <v>1272</v>
      </c>
      <c r="J65" s="607">
        <f>РПЗ!O64</f>
        <v>42644</v>
      </c>
      <c r="K65" s="616" t="s">
        <v>1272</v>
      </c>
      <c r="L65" s="25" t="s">
        <v>1272</v>
      </c>
      <c r="M65" s="25" t="s">
        <v>1272</v>
      </c>
      <c r="N65" s="25" t="s">
        <v>1272</v>
      </c>
      <c r="O65" s="25" t="s">
        <v>1272</v>
      </c>
      <c r="P65" s="25" t="s">
        <v>1272</v>
      </c>
      <c r="Q65" s="606" t="s">
        <v>1272</v>
      </c>
      <c r="R65" s="20">
        <f>РПЗ!P64</f>
        <v>42705</v>
      </c>
      <c r="S65" s="19" t="s">
        <v>1272</v>
      </c>
      <c r="T65" s="608">
        <f>РПЗ!L64</f>
        <v>206500</v>
      </c>
      <c r="U65" s="270" t="s">
        <v>1272</v>
      </c>
      <c r="V65" s="270" t="s">
        <v>1272</v>
      </c>
      <c r="W65" s="512" t="s">
        <v>1272</v>
      </c>
      <c r="X65" s="513" t="s">
        <v>1272</v>
      </c>
      <c r="Y65" s="612" t="s">
        <v>1272</v>
      </c>
      <c r="Z65" s="612" t="s">
        <v>1272</v>
      </c>
      <c r="AA65" s="612" t="s">
        <v>1272</v>
      </c>
      <c r="AB65" s="612" t="s">
        <v>1272</v>
      </c>
      <c r="AC65" s="612" t="s">
        <v>1272</v>
      </c>
      <c r="AD65" s="612" t="s">
        <v>1272</v>
      </c>
      <c r="AE65" s="609" t="e">
        <f>Таблица5[[#This Row],[20]]-Таблица5[[#This Row],[30]]</f>
        <v>#VALUE!</v>
      </c>
      <c r="AF65" s="610" t="e">
        <f>(1-Таблица5[[#This Row],[25]]/Таблица5[[#This Row],[20]])</f>
        <v>#VALUE!</v>
      </c>
      <c r="AG65" s="183" t="s">
        <v>1272</v>
      </c>
      <c r="AH65" s="183" t="s">
        <v>1272</v>
      </c>
      <c r="AI65" s="183" t="s">
        <v>1272</v>
      </c>
      <c r="AJ65" s="64" t="s">
        <v>123</v>
      </c>
      <c r="AK65" s="611"/>
    </row>
    <row r="66" spans="1:37" ht="128.25" thickBot="1" x14ac:dyDescent="0.3">
      <c r="A66" s="166" t="str">
        <f>РПЗ!A65</f>
        <v>0604-00050</v>
      </c>
      <c r="B66" s="601" t="str">
        <f>РПЗ!$D65</f>
        <v xml:space="preserve"> Поставка материалов и комплектующих</v>
      </c>
      <c r="C66" s="602" t="str">
        <f>РПЗ!$AA65</f>
        <v>Отдел главного технолога,
Главный технолог Яблуновский Ян Юрьевич
тел.(4855)28-58-12</v>
      </c>
      <c r="D66" s="603" t="str">
        <f>РПЗ!$AB65</f>
        <v>Заказчик</v>
      </c>
      <c r="E66" s="147" t="s">
        <v>49</v>
      </c>
      <c r="F66" s="602" t="str">
        <f>РПЗ!Q65</f>
        <v>ОЗК</v>
      </c>
      <c r="G66" s="604"/>
      <c r="H66" s="605" t="str">
        <f>РПЗ!W65</f>
        <v>не применимо</v>
      </c>
      <c r="I66" s="613" t="s">
        <v>1272</v>
      </c>
      <c r="J66" s="607">
        <f>РПЗ!O65</f>
        <v>42644</v>
      </c>
      <c r="K66" s="616" t="s">
        <v>1272</v>
      </c>
      <c r="L66" s="25" t="s">
        <v>1272</v>
      </c>
      <c r="M66" s="25" t="s">
        <v>1272</v>
      </c>
      <c r="N66" s="25" t="s">
        <v>1272</v>
      </c>
      <c r="O66" s="25" t="s">
        <v>1272</v>
      </c>
      <c r="P66" s="25" t="s">
        <v>1272</v>
      </c>
      <c r="Q66" s="606" t="s">
        <v>1272</v>
      </c>
      <c r="R66" s="20">
        <f>РПЗ!P65</f>
        <v>42705</v>
      </c>
      <c r="S66" s="19" t="s">
        <v>1272</v>
      </c>
      <c r="T66" s="608">
        <f>РПЗ!L65</f>
        <v>236000</v>
      </c>
      <c r="U66" s="270" t="s">
        <v>1272</v>
      </c>
      <c r="V66" s="270" t="s">
        <v>1272</v>
      </c>
      <c r="W66" s="512" t="s">
        <v>1272</v>
      </c>
      <c r="X66" s="513" t="s">
        <v>1272</v>
      </c>
      <c r="Y66" s="612" t="s">
        <v>1272</v>
      </c>
      <c r="Z66" s="612" t="s">
        <v>1272</v>
      </c>
      <c r="AA66" s="612" t="s">
        <v>1272</v>
      </c>
      <c r="AB66" s="612" t="s">
        <v>1272</v>
      </c>
      <c r="AC66" s="612" t="s">
        <v>1272</v>
      </c>
      <c r="AD66" s="612" t="s">
        <v>1272</v>
      </c>
      <c r="AE66" s="609" t="e">
        <f>Таблица5[[#This Row],[20]]-Таблица5[[#This Row],[30]]</f>
        <v>#VALUE!</v>
      </c>
      <c r="AF66" s="610" t="e">
        <f>(1-Таблица5[[#This Row],[25]]/Таблица5[[#This Row],[20]])</f>
        <v>#VALUE!</v>
      </c>
      <c r="AG66" s="183" t="s">
        <v>1272</v>
      </c>
      <c r="AH66" s="183" t="s">
        <v>1272</v>
      </c>
      <c r="AI66" s="183" t="s">
        <v>1272</v>
      </c>
      <c r="AJ66" s="64" t="s">
        <v>123</v>
      </c>
      <c r="AK66" s="611"/>
    </row>
    <row r="67" spans="1:37" ht="128.25" thickBot="1" x14ac:dyDescent="0.3">
      <c r="A67" s="166" t="str">
        <f>РПЗ!A66</f>
        <v>0604-00051</v>
      </c>
      <c r="B67" s="601" t="str">
        <f>РПЗ!$D66</f>
        <v xml:space="preserve"> Поставка материалов и комплектующих</v>
      </c>
      <c r="C67" s="602" t="str">
        <f>РПЗ!$AA66</f>
        <v>Отдел главного технолога,
Главный технолог Яблуновский Ян Юрьевич
тел.(4855)28-58-12</v>
      </c>
      <c r="D67" s="603" t="str">
        <f>РПЗ!$AB66</f>
        <v>Заказчик</v>
      </c>
      <c r="E67" s="147" t="s">
        <v>49</v>
      </c>
      <c r="F67" s="602" t="str">
        <f>РПЗ!Q66</f>
        <v>ОЗК</v>
      </c>
      <c r="G67" s="604"/>
      <c r="H67" s="605" t="str">
        <f>РПЗ!W66</f>
        <v>не применимо</v>
      </c>
      <c r="I67" s="613" t="s">
        <v>1272</v>
      </c>
      <c r="J67" s="607">
        <f>РПЗ!O66</f>
        <v>42461</v>
      </c>
      <c r="K67" s="616" t="s">
        <v>1272</v>
      </c>
      <c r="L67" s="25" t="s">
        <v>1272</v>
      </c>
      <c r="M67" s="25" t="s">
        <v>1272</v>
      </c>
      <c r="N67" s="25" t="s">
        <v>1272</v>
      </c>
      <c r="O67" s="25" t="s">
        <v>1272</v>
      </c>
      <c r="P67" s="25" t="s">
        <v>1272</v>
      </c>
      <c r="Q67" s="606" t="s">
        <v>1272</v>
      </c>
      <c r="R67" s="20">
        <f>РПЗ!P66</f>
        <v>42522</v>
      </c>
      <c r="S67" s="19" t="s">
        <v>1272</v>
      </c>
      <c r="T67" s="608">
        <f>РПЗ!L66</f>
        <v>118000</v>
      </c>
      <c r="U67" s="270" t="s">
        <v>1272</v>
      </c>
      <c r="V67" s="270" t="s">
        <v>1272</v>
      </c>
      <c r="W67" s="512" t="s">
        <v>1272</v>
      </c>
      <c r="X67" s="513" t="s">
        <v>1272</v>
      </c>
      <c r="Y67" s="612" t="s">
        <v>1272</v>
      </c>
      <c r="Z67" s="612" t="s">
        <v>1272</v>
      </c>
      <c r="AA67" s="612" t="s">
        <v>1272</v>
      </c>
      <c r="AB67" s="612" t="s">
        <v>1272</v>
      </c>
      <c r="AC67" s="612" t="s">
        <v>1272</v>
      </c>
      <c r="AD67" s="612" t="s">
        <v>1272</v>
      </c>
      <c r="AE67" s="609" t="e">
        <f>Таблица5[[#This Row],[20]]-Таблица5[[#This Row],[30]]</f>
        <v>#VALUE!</v>
      </c>
      <c r="AF67" s="610" t="e">
        <f>(1-Таблица5[[#This Row],[25]]/Таблица5[[#This Row],[20]])</f>
        <v>#VALUE!</v>
      </c>
      <c r="AG67" s="183" t="s">
        <v>1272</v>
      </c>
      <c r="AH67" s="183" t="s">
        <v>1272</v>
      </c>
      <c r="AI67" s="183" t="s">
        <v>1272</v>
      </c>
      <c r="AJ67" s="64" t="s">
        <v>123</v>
      </c>
      <c r="AK67" s="611"/>
    </row>
    <row r="68" spans="1:37" ht="128.25" thickBot="1" x14ac:dyDescent="0.3">
      <c r="A68" s="166" t="str">
        <f>РПЗ!A67</f>
        <v>0604-00052</v>
      </c>
      <c r="B68" s="601" t="str">
        <f>РПЗ!$D67</f>
        <v xml:space="preserve"> Поставка материалов и комплектующих</v>
      </c>
      <c r="C68" s="602" t="str">
        <f>РПЗ!$AA67</f>
        <v>Отдел главного технолога,
Главный технолог Яблуновский Ян Юрьевич
тел.(4855)28-58-12</v>
      </c>
      <c r="D68" s="603" t="str">
        <f>РПЗ!$AB67</f>
        <v>Заказчик</v>
      </c>
      <c r="E68" s="147" t="s">
        <v>49</v>
      </c>
      <c r="F68" s="602" t="str">
        <f>РПЗ!Q67</f>
        <v>ОЗК</v>
      </c>
      <c r="G68" s="604"/>
      <c r="H68" s="605" t="str">
        <f>РПЗ!W67</f>
        <v>не применимо</v>
      </c>
      <c r="I68" s="613" t="s">
        <v>1272</v>
      </c>
      <c r="J68" s="607">
        <f>РПЗ!O67</f>
        <v>42461</v>
      </c>
      <c r="K68" s="616" t="s">
        <v>1272</v>
      </c>
      <c r="L68" s="25" t="s">
        <v>1272</v>
      </c>
      <c r="M68" s="25" t="s">
        <v>1272</v>
      </c>
      <c r="N68" s="25" t="s">
        <v>1272</v>
      </c>
      <c r="O68" s="25" t="s">
        <v>1272</v>
      </c>
      <c r="P68" s="25" t="s">
        <v>1272</v>
      </c>
      <c r="Q68" s="606" t="s">
        <v>1272</v>
      </c>
      <c r="R68" s="20">
        <f>РПЗ!P67</f>
        <v>42522</v>
      </c>
      <c r="S68" s="19" t="s">
        <v>1272</v>
      </c>
      <c r="T68" s="608">
        <f>РПЗ!L67</f>
        <v>118000</v>
      </c>
      <c r="U68" s="270" t="s">
        <v>1272</v>
      </c>
      <c r="V68" s="270" t="s">
        <v>1272</v>
      </c>
      <c r="W68" s="512" t="s">
        <v>1272</v>
      </c>
      <c r="X68" s="513" t="s">
        <v>1272</v>
      </c>
      <c r="Y68" s="612" t="s">
        <v>1272</v>
      </c>
      <c r="Z68" s="612" t="s">
        <v>1272</v>
      </c>
      <c r="AA68" s="612" t="s">
        <v>1272</v>
      </c>
      <c r="AB68" s="612" t="s">
        <v>1272</v>
      </c>
      <c r="AC68" s="612" t="s">
        <v>1272</v>
      </c>
      <c r="AD68" s="612" t="s">
        <v>1272</v>
      </c>
      <c r="AE68" s="609" t="e">
        <f>Таблица5[[#This Row],[20]]-Таблица5[[#This Row],[30]]</f>
        <v>#VALUE!</v>
      </c>
      <c r="AF68" s="610" t="e">
        <f>(1-Таблица5[[#This Row],[25]]/Таблица5[[#This Row],[20]])</f>
        <v>#VALUE!</v>
      </c>
      <c r="AG68" s="183" t="s">
        <v>1272</v>
      </c>
      <c r="AH68" s="183" t="s">
        <v>1272</v>
      </c>
      <c r="AI68" s="183" t="s">
        <v>1272</v>
      </c>
      <c r="AJ68" s="64" t="s">
        <v>123</v>
      </c>
      <c r="AK68" s="611"/>
    </row>
    <row r="69" spans="1:37" ht="128.25" thickBot="1" x14ac:dyDescent="0.3">
      <c r="A69" s="166" t="str">
        <f>РПЗ!A68</f>
        <v>0604-00053</v>
      </c>
      <c r="B69" s="601" t="str">
        <f>РПЗ!$D68</f>
        <v>Поставка материалов</v>
      </c>
      <c r="C69" s="602" t="str">
        <f>РПЗ!$AA68</f>
        <v>Отдел главного технолога,
Главный технолог Яблуновский Ян Юрьевич
тел.(4855)28-58-12</v>
      </c>
      <c r="D69" s="603" t="str">
        <f>РПЗ!$AB68</f>
        <v>заказчик</v>
      </c>
      <c r="E69" s="147" t="s">
        <v>49</v>
      </c>
      <c r="F69" s="602" t="str">
        <f>РПЗ!Q68</f>
        <v>ОЗК</v>
      </c>
      <c r="G69" s="604"/>
      <c r="H69" s="605" t="str">
        <f>РПЗ!W68</f>
        <v>не применимо</v>
      </c>
      <c r="I69" s="613" t="s">
        <v>1272</v>
      </c>
      <c r="J69" s="607">
        <f>РПЗ!O68</f>
        <v>42370</v>
      </c>
      <c r="K69" s="616" t="s">
        <v>1272</v>
      </c>
      <c r="L69" s="25" t="s">
        <v>1272</v>
      </c>
      <c r="M69" s="25" t="s">
        <v>1272</v>
      </c>
      <c r="N69" s="25" t="s">
        <v>1272</v>
      </c>
      <c r="O69" s="25" t="s">
        <v>1272</v>
      </c>
      <c r="P69" s="25" t="s">
        <v>1272</v>
      </c>
      <c r="Q69" s="606" t="s">
        <v>1272</v>
      </c>
      <c r="R69" s="20">
        <f>РПЗ!P68</f>
        <v>42430</v>
      </c>
      <c r="S69" s="19" t="s">
        <v>1272</v>
      </c>
      <c r="T69" s="608">
        <f>РПЗ!L68</f>
        <v>118000</v>
      </c>
      <c r="U69" s="270" t="s">
        <v>1272</v>
      </c>
      <c r="V69" s="270" t="s">
        <v>1272</v>
      </c>
      <c r="W69" s="512" t="s">
        <v>1272</v>
      </c>
      <c r="X69" s="513" t="s">
        <v>1272</v>
      </c>
      <c r="Y69" s="612" t="s">
        <v>1272</v>
      </c>
      <c r="Z69" s="612" t="s">
        <v>1272</v>
      </c>
      <c r="AA69" s="612" t="s">
        <v>1272</v>
      </c>
      <c r="AB69" s="612" t="s">
        <v>1272</v>
      </c>
      <c r="AC69" s="612" t="s">
        <v>1272</v>
      </c>
      <c r="AD69" s="612" t="s">
        <v>1272</v>
      </c>
      <c r="AE69" s="609" t="e">
        <f>Таблица5[[#This Row],[20]]-Таблица5[[#This Row],[30]]</f>
        <v>#VALUE!</v>
      </c>
      <c r="AF69" s="610" t="e">
        <f>(1-Таблица5[[#This Row],[25]]/Таблица5[[#This Row],[20]])</f>
        <v>#VALUE!</v>
      </c>
      <c r="AG69" s="183" t="s">
        <v>1272</v>
      </c>
      <c r="AH69" s="183" t="s">
        <v>1272</v>
      </c>
      <c r="AI69" s="183" t="s">
        <v>1272</v>
      </c>
      <c r="AJ69" s="64" t="s">
        <v>123</v>
      </c>
      <c r="AK69" s="611"/>
    </row>
    <row r="70" spans="1:37" ht="128.25" thickBot="1" x14ac:dyDescent="0.3">
      <c r="A70" s="166" t="str">
        <f>РПЗ!A69</f>
        <v>0604-00054</v>
      </c>
      <c r="B70" s="601" t="str">
        <f>РПЗ!$D69</f>
        <v>Поставка материалов и комплектующих</v>
      </c>
      <c r="C70" s="602" t="str">
        <f>РПЗ!$AA69</f>
        <v>Отдел главного технолога,
Главный технолог Яблуновский Ян Юрьевич
тел.(4855)28-58-12</v>
      </c>
      <c r="D70" s="603" t="str">
        <f>РПЗ!$AB69</f>
        <v>Заказчик</v>
      </c>
      <c r="E70" s="147" t="s">
        <v>49</v>
      </c>
      <c r="F70" s="602" t="str">
        <f>РПЗ!Q69</f>
        <v>ОЗК</v>
      </c>
      <c r="G70" s="604"/>
      <c r="H70" s="605" t="str">
        <f>РПЗ!W69</f>
        <v>не применимо</v>
      </c>
      <c r="I70" s="613" t="s">
        <v>1272</v>
      </c>
      <c r="J70" s="607">
        <f>РПЗ!O69</f>
        <v>42461</v>
      </c>
      <c r="K70" s="616" t="s">
        <v>1272</v>
      </c>
      <c r="L70" s="25" t="s">
        <v>1272</v>
      </c>
      <c r="M70" s="25" t="s">
        <v>1272</v>
      </c>
      <c r="N70" s="25" t="s">
        <v>1272</v>
      </c>
      <c r="O70" s="25" t="s">
        <v>1272</v>
      </c>
      <c r="P70" s="25" t="s">
        <v>1272</v>
      </c>
      <c r="Q70" s="606" t="s">
        <v>1272</v>
      </c>
      <c r="R70" s="20">
        <f>РПЗ!P69</f>
        <v>42522</v>
      </c>
      <c r="S70" s="19" t="s">
        <v>1272</v>
      </c>
      <c r="T70" s="608">
        <f>РПЗ!L69</f>
        <v>472000</v>
      </c>
      <c r="U70" s="270" t="s">
        <v>1272</v>
      </c>
      <c r="V70" s="270" t="s">
        <v>1272</v>
      </c>
      <c r="W70" s="512" t="s">
        <v>1272</v>
      </c>
      <c r="X70" s="513" t="s">
        <v>1272</v>
      </c>
      <c r="Y70" s="612" t="s">
        <v>1272</v>
      </c>
      <c r="Z70" s="612" t="s">
        <v>1272</v>
      </c>
      <c r="AA70" s="612" t="s">
        <v>1272</v>
      </c>
      <c r="AB70" s="612" t="s">
        <v>1272</v>
      </c>
      <c r="AC70" s="612" t="s">
        <v>1272</v>
      </c>
      <c r="AD70" s="612" t="s">
        <v>1272</v>
      </c>
      <c r="AE70" s="609" t="e">
        <f>Таблица5[[#This Row],[20]]-Таблица5[[#This Row],[30]]</f>
        <v>#VALUE!</v>
      </c>
      <c r="AF70" s="610" t="e">
        <f>(1-Таблица5[[#This Row],[25]]/Таблица5[[#This Row],[20]])</f>
        <v>#VALUE!</v>
      </c>
      <c r="AG70" s="183" t="s">
        <v>1272</v>
      </c>
      <c r="AH70" s="183" t="s">
        <v>1272</v>
      </c>
      <c r="AI70" s="183" t="s">
        <v>1272</v>
      </c>
      <c r="AJ70" s="64" t="s">
        <v>123</v>
      </c>
      <c r="AK70" s="611"/>
    </row>
    <row r="71" spans="1:37" ht="128.25" thickBot="1" x14ac:dyDescent="0.3">
      <c r="A71" s="166" t="str">
        <f>РПЗ!A70</f>
        <v>0604-00055</v>
      </c>
      <c r="B71" s="601" t="str">
        <f>РПЗ!$D70</f>
        <v>Поставка материалов и комплектующих</v>
      </c>
      <c r="C71" s="602" t="str">
        <f>РПЗ!$AA70</f>
        <v>Отдел главного технолога,
Главный технолог Яблуновский Ян Юрьевич
тел.(4855)28-58-12</v>
      </c>
      <c r="D71" s="603" t="str">
        <f>РПЗ!$AB70</f>
        <v>заказчик</v>
      </c>
      <c r="E71" s="147" t="s">
        <v>49</v>
      </c>
      <c r="F71" s="602" t="str">
        <f>РПЗ!Q70</f>
        <v>ОЗК</v>
      </c>
      <c r="G71" s="604"/>
      <c r="H71" s="605" t="str">
        <f>РПЗ!W70</f>
        <v>не применимо</v>
      </c>
      <c r="I71" s="613" t="s">
        <v>1272</v>
      </c>
      <c r="J71" s="607">
        <f>РПЗ!O70</f>
        <v>42644</v>
      </c>
      <c r="K71" s="616" t="s">
        <v>1272</v>
      </c>
      <c r="L71" s="25" t="s">
        <v>1272</v>
      </c>
      <c r="M71" s="25" t="s">
        <v>1272</v>
      </c>
      <c r="N71" s="25" t="s">
        <v>1272</v>
      </c>
      <c r="O71" s="25" t="s">
        <v>1272</v>
      </c>
      <c r="P71" s="25" t="s">
        <v>1272</v>
      </c>
      <c r="Q71" s="606" t="s">
        <v>1272</v>
      </c>
      <c r="R71" s="20">
        <f>РПЗ!P70</f>
        <v>42705</v>
      </c>
      <c r="S71" s="19" t="s">
        <v>1272</v>
      </c>
      <c r="T71" s="608">
        <f>РПЗ!L70</f>
        <v>118000</v>
      </c>
      <c r="U71" s="270" t="s">
        <v>1272</v>
      </c>
      <c r="V71" s="270" t="s">
        <v>1272</v>
      </c>
      <c r="W71" s="512" t="s">
        <v>1272</v>
      </c>
      <c r="X71" s="513" t="s">
        <v>1272</v>
      </c>
      <c r="Y71" s="612" t="s">
        <v>1272</v>
      </c>
      <c r="Z71" s="612" t="s">
        <v>1272</v>
      </c>
      <c r="AA71" s="612" t="s">
        <v>1272</v>
      </c>
      <c r="AB71" s="612" t="s">
        <v>1272</v>
      </c>
      <c r="AC71" s="612" t="s">
        <v>1272</v>
      </c>
      <c r="AD71" s="612" t="s">
        <v>1272</v>
      </c>
      <c r="AE71" s="609" t="e">
        <f>Таблица5[[#This Row],[20]]-Таблица5[[#This Row],[30]]</f>
        <v>#VALUE!</v>
      </c>
      <c r="AF71" s="610" t="e">
        <f>(1-Таблица5[[#This Row],[25]]/Таблица5[[#This Row],[20]])</f>
        <v>#VALUE!</v>
      </c>
      <c r="AG71" s="183" t="s">
        <v>1272</v>
      </c>
      <c r="AH71" s="183" t="s">
        <v>1272</v>
      </c>
      <c r="AI71" s="183" t="s">
        <v>1272</v>
      </c>
      <c r="AJ71" s="64" t="s">
        <v>123</v>
      </c>
      <c r="AK71" s="611"/>
    </row>
    <row r="72" spans="1:37" ht="141" thickBot="1" x14ac:dyDescent="0.3">
      <c r="A72" s="166" t="str">
        <f>РПЗ!A71</f>
        <v>0604-00056</v>
      </c>
      <c r="B72" s="601" t="str">
        <f>РПЗ!$D71</f>
        <v xml:space="preserve"> Поставка систем поддержания микроклимата</v>
      </c>
      <c r="C72" s="602" t="str">
        <f>РПЗ!$AA71</f>
        <v>Отдел главного энергетика,
Главный энергетик
Малей Михаил Александрович,
тел.(4855)28-58-82</v>
      </c>
      <c r="D72" s="603" t="str">
        <f>РПЗ!$AB71</f>
        <v>заказчик</v>
      </c>
      <c r="E72" s="147" t="s">
        <v>49</v>
      </c>
      <c r="F72" s="602" t="str">
        <f>РПЗ!Q71</f>
        <v>ОЗК</v>
      </c>
      <c r="G72" s="604"/>
      <c r="H72" s="605" t="str">
        <f>РПЗ!W71</f>
        <v>не применимо</v>
      </c>
      <c r="I72" s="613" t="s">
        <v>1272</v>
      </c>
      <c r="J72" s="607">
        <f>РПЗ!O71</f>
        <v>42370</v>
      </c>
      <c r="K72" s="616" t="s">
        <v>1272</v>
      </c>
      <c r="L72" s="25" t="s">
        <v>1272</v>
      </c>
      <c r="M72" s="25" t="s">
        <v>1272</v>
      </c>
      <c r="N72" s="25" t="s">
        <v>1272</v>
      </c>
      <c r="O72" s="25" t="s">
        <v>1272</v>
      </c>
      <c r="P72" s="25" t="s">
        <v>1272</v>
      </c>
      <c r="Q72" s="606" t="s">
        <v>1272</v>
      </c>
      <c r="R72" s="20">
        <f>РПЗ!P71</f>
        <v>42522</v>
      </c>
      <c r="S72" s="19" t="s">
        <v>1272</v>
      </c>
      <c r="T72" s="608">
        <f>РПЗ!L71</f>
        <v>2600000</v>
      </c>
      <c r="U72" s="270" t="s">
        <v>1272</v>
      </c>
      <c r="V72" s="270" t="s">
        <v>1272</v>
      </c>
      <c r="W72" s="512" t="s">
        <v>1272</v>
      </c>
      <c r="X72" s="513" t="s">
        <v>1272</v>
      </c>
      <c r="Y72" s="612" t="s">
        <v>1272</v>
      </c>
      <c r="Z72" s="612" t="s">
        <v>1272</v>
      </c>
      <c r="AA72" s="612" t="s">
        <v>1272</v>
      </c>
      <c r="AB72" s="612" t="s">
        <v>1272</v>
      </c>
      <c r="AC72" s="612" t="s">
        <v>1272</v>
      </c>
      <c r="AD72" s="612" t="s">
        <v>1272</v>
      </c>
      <c r="AE72" s="609" t="e">
        <f>Таблица5[[#This Row],[20]]-Таблица5[[#This Row],[30]]</f>
        <v>#VALUE!</v>
      </c>
      <c r="AF72" s="610" t="e">
        <f>(1-Таблица5[[#This Row],[25]]/Таблица5[[#This Row],[20]])</f>
        <v>#VALUE!</v>
      </c>
      <c r="AG72" s="183" t="s">
        <v>1272</v>
      </c>
      <c r="AH72" s="183" t="s">
        <v>1272</v>
      </c>
      <c r="AI72" s="183" t="s">
        <v>1272</v>
      </c>
      <c r="AJ72" s="64" t="s">
        <v>123</v>
      </c>
      <c r="AK72" s="611"/>
    </row>
    <row r="73" spans="1:37" ht="141" thickBot="1" x14ac:dyDescent="0.3">
      <c r="A73" s="166" t="str">
        <f>РПЗ!A72</f>
        <v>0604-00057</v>
      </c>
      <c r="B73" s="601" t="str">
        <f>РПЗ!$D72</f>
        <v xml:space="preserve"> Оказание услуг по обследованию и режимно-наладочным испытаниям теплосети №4</v>
      </c>
      <c r="C73" s="602" t="str">
        <f>РПЗ!$AA72</f>
        <v>Отдел главного энергетика,
Главный энергетик
Малей Михаил Александрович,
тел.(4855)28-58-82</v>
      </c>
      <c r="D73" s="603" t="str">
        <f>РПЗ!$AB72</f>
        <v>заказчик</v>
      </c>
      <c r="E73" s="147" t="s">
        <v>49</v>
      </c>
      <c r="F73" s="602" t="str">
        <f>РПЗ!Q72</f>
        <v>ОЗК</v>
      </c>
      <c r="G73" s="604"/>
      <c r="H73" s="605" t="str">
        <f>РПЗ!W72</f>
        <v>не применимо</v>
      </c>
      <c r="I73" s="613" t="s">
        <v>1272</v>
      </c>
      <c r="J73" s="607">
        <f>РПЗ!O72</f>
        <v>42430</v>
      </c>
      <c r="K73" s="616" t="s">
        <v>1272</v>
      </c>
      <c r="L73" s="25" t="s">
        <v>1272</v>
      </c>
      <c r="M73" s="25" t="s">
        <v>1272</v>
      </c>
      <c r="N73" s="25" t="s">
        <v>1272</v>
      </c>
      <c r="O73" s="25" t="s">
        <v>1272</v>
      </c>
      <c r="P73" s="25" t="s">
        <v>1272</v>
      </c>
      <c r="Q73" s="606" t="s">
        <v>1272</v>
      </c>
      <c r="R73" s="20">
        <f>РПЗ!P72</f>
        <v>42522</v>
      </c>
      <c r="S73" s="19" t="s">
        <v>1272</v>
      </c>
      <c r="T73" s="608">
        <f>РПЗ!L72</f>
        <v>1675600</v>
      </c>
      <c r="U73" s="270" t="s">
        <v>1272</v>
      </c>
      <c r="V73" s="270" t="s">
        <v>1272</v>
      </c>
      <c r="W73" s="512" t="s">
        <v>1272</v>
      </c>
      <c r="X73" s="513" t="s">
        <v>1272</v>
      </c>
      <c r="Y73" s="612" t="s">
        <v>1272</v>
      </c>
      <c r="Z73" s="612" t="s">
        <v>1272</v>
      </c>
      <c r="AA73" s="612" t="s">
        <v>1272</v>
      </c>
      <c r="AB73" s="612" t="s">
        <v>1272</v>
      </c>
      <c r="AC73" s="612" t="s">
        <v>1272</v>
      </c>
      <c r="AD73" s="612" t="s">
        <v>1272</v>
      </c>
      <c r="AE73" s="609" t="e">
        <f>Таблица5[[#This Row],[20]]-Таблица5[[#This Row],[30]]</f>
        <v>#VALUE!</v>
      </c>
      <c r="AF73" s="610" t="e">
        <f>(1-Таблица5[[#This Row],[25]]/Таблица5[[#This Row],[20]])</f>
        <v>#VALUE!</v>
      </c>
      <c r="AG73" s="183" t="s">
        <v>1272</v>
      </c>
      <c r="AH73" s="183" t="s">
        <v>1272</v>
      </c>
      <c r="AI73" s="183" t="s">
        <v>1272</v>
      </c>
      <c r="AJ73" s="64" t="s">
        <v>123</v>
      </c>
      <c r="AK73" s="611"/>
    </row>
    <row r="74" spans="1:37" ht="141" thickBot="1" x14ac:dyDescent="0.3">
      <c r="A74" s="166" t="str">
        <f>РПЗ!A73</f>
        <v>0604-00058</v>
      </c>
      <c r="B74" s="601" t="str">
        <f>РПЗ!$D73</f>
        <v xml:space="preserve"> Оказание услуг по проведению реконструкции 15-ти тепловых узлов, перевод системы ГВС на двухтрубную </v>
      </c>
      <c r="C74" s="602" t="str">
        <f>РПЗ!$AA73</f>
        <v>Отдел главного энергетика,
Главный энергетик
Малей Михаил Александрович,
тел.(4855)28-58-82</v>
      </c>
      <c r="D74" s="603" t="str">
        <f>РПЗ!$AB73</f>
        <v>заказчик</v>
      </c>
      <c r="E74" s="147" t="s">
        <v>49</v>
      </c>
      <c r="F74" s="602" t="str">
        <f>РПЗ!Q73</f>
        <v>ОЗК</v>
      </c>
      <c r="G74" s="604"/>
      <c r="H74" s="605" t="str">
        <f>РПЗ!W73</f>
        <v>не применимо</v>
      </c>
      <c r="I74" s="613" t="s">
        <v>1272</v>
      </c>
      <c r="J74" s="607">
        <f>РПЗ!O73</f>
        <v>42430</v>
      </c>
      <c r="K74" s="616" t="s">
        <v>1272</v>
      </c>
      <c r="L74" s="25" t="s">
        <v>1272</v>
      </c>
      <c r="M74" s="25" t="s">
        <v>1272</v>
      </c>
      <c r="N74" s="25" t="s">
        <v>1272</v>
      </c>
      <c r="O74" s="25" t="s">
        <v>1272</v>
      </c>
      <c r="P74" s="25" t="s">
        <v>1272</v>
      </c>
      <c r="Q74" s="606" t="s">
        <v>1272</v>
      </c>
      <c r="R74" s="20">
        <f>РПЗ!P73</f>
        <v>42522</v>
      </c>
      <c r="S74" s="19" t="s">
        <v>1272</v>
      </c>
      <c r="T74" s="608">
        <f>РПЗ!L73</f>
        <v>1121000</v>
      </c>
      <c r="U74" s="270" t="s">
        <v>1272</v>
      </c>
      <c r="V74" s="270" t="s">
        <v>1272</v>
      </c>
      <c r="W74" s="512" t="s">
        <v>1272</v>
      </c>
      <c r="X74" s="513" t="s">
        <v>1272</v>
      </c>
      <c r="Y74" s="612" t="s">
        <v>1272</v>
      </c>
      <c r="Z74" s="612" t="s">
        <v>1272</v>
      </c>
      <c r="AA74" s="612" t="s">
        <v>1272</v>
      </c>
      <c r="AB74" s="612" t="s">
        <v>1272</v>
      </c>
      <c r="AC74" s="612" t="s">
        <v>1272</v>
      </c>
      <c r="AD74" s="612" t="s">
        <v>1272</v>
      </c>
      <c r="AE74" s="609" t="e">
        <f>Таблица5[[#This Row],[20]]-Таблица5[[#This Row],[30]]</f>
        <v>#VALUE!</v>
      </c>
      <c r="AF74" s="610" t="e">
        <f>(1-Таблица5[[#This Row],[25]]/Таблица5[[#This Row],[20]])</f>
        <v>#VALUE!</v>
      </c>
      <c r="AG74" s="183" t="s">
        <v>1272</v>
      </c>
      <c r="AH74" s="183" t="s">
        <v>1272</v>
      </c>
      <c r="AI74" s="183" t="s">
        <v>1272</v>
      </c>
      <c r="AJ74" s="64" t="s">
        <v>123</v>
      </c>
      <c r="AK74" s="611"/>
    </row>
    <row r="75" spans="1:37" ht="141" thickBot="1" x14ac:dyDescent="0.3">
      <c r="A75" s="166" t="str">
        <f>РПЗ!A74</f>
        <v>0604-00059</v>
      </c>
      <c r="B75" s="601" t="str">
        <f>РПЗ!$D74</f>
        <v xml:space="preserve"> Оказание услуг по проведению химической промывки котлов ДКВ 6,5/13 №3 и ПТВМ 30№7 №8 перед проведением режимно-наладочных испытаний</v>
      </c>
      <c r="C75" s="602" t="str">
        <f>РПЗ!$AA74</f>
        <v>Отдел главного энергетика,
Главный энергетик
Малей Михаил Александрович,
тел.(4855)28-58-82</v>
      </c>
      <c r="D75" s="603" t="str">
        <f>РПЗ!$AB74</f>
        <v>заказчик</v>
      </c>
      <c r="E75" s="147" t="s">
        <v>49</v>
      </c>
      <c r="F75" s="602" t="str">
        <f>РПЗ!Q74</f>
        <v>ОЗК</v>
      </c>
      <c r="G75" s="604"/>
      <c r="H75" s="605" t="str">
        <f>РПЗ!W74</f>
        <v>не применимо</v>
      </c>
      <c r="I75" s="613" t="s">
        <v>1272</v>
      </c>
      <c r="J75" s="607">
        <f>РПЗ!O74</f>
        <v>42522</v>
      </c>
      <c r="K75" s="616" t="s">
        <v>1272</v>
      </c>
      <c r="L75" s="25" t="s">
        <v>1272</v>
      </c>
      <c r="M75" s="25" t="s">
        <v>1272</v>
      </c>
      <c r="N75" s="25" t="s">
        <v>1272</v>
      </c>
      <c r="O75" s="25" t="s">
        <v>1272</v>
      </c>
      <c r="P75" s="25" t="s">
        <v>1272</v>
      </c>
      <c r="Q75" s="606" t="s">
        <v>1272</v>
      </c>
      <c r="R75" s="20">
        <f>РПЗ!P74</f>
        <v>42583</v>
      </c>
      <c r="S75" s="19" t="s">
        <v>1272</v>
      </c>
      <c r="T75" s="608">
        <f>РПЗ!L74</f>
        <v>637200</v>
      </c>
      <c r="U75" s="270" t="s">
        <v>1272</v>
      </c>
      <c r="V75" s="270" t="s">
        <v>1272</v>
      </c>
      <c r="W75" s="512" t="s">
        <v>1272</v>
      </c>
      <c r="X75" s="513" t="s">
        <v>1272</v>
      </c>
      <c r="Y75" s="612" t="s">
        <v>1272</v>
      </c>
      <c r="Z75" s="612" t="s">
        <v>1272</v>
      </c>
      <c r="AA75" s="612" t="s">
        <v>1272</v>
      </c>
      <c r="AB75" s="612" t="s">
        <v>1272</v>
      </c>
      <c r="AC75" s="612" t="s">
        <v>1272</v>
      </c>
      <c r="AD75" s="612" t="s">
        <v>1272</v>
      </c>
      <c r="AE75" s="609" t="e">
        <f>Таблица5[[#This Row],[20]]-Таблица5[[#This Row],[30]]</f>
        <v>#VALUE!</v>
      </c>
      <c r="AF75" s="610" t="e">
        <f>(1-Таблица5[[#This Row],[25]]/Таблица5[[#This Row],[20]])</f>
        <v>#VALUE!</v>
      </c>
      <c r="AG75" s="183" t="s">
        <v>1272</v>
      </c>
      <c r="AH75" s="183" t="s">
        <v>1272</v>
      </c>
      <c r="AI75" s="183" t="s">
        <v>1272</v>
      </c>
      <c r="AJ75" s="64" t="s">
        <v>123</v>
      </c>
      <c r="AK75" s="611"/>
    </row>
    <row r="76" spans="1:37" ht="141" thickBot="1" x14ac:dyDescent="0.3">
      <c r="A76" s="166" t="str">
        <f>РПЗ!A75</f>
        <v>0604-00060</v>
      </c>
      <c r="B76" s="601" t="str">
        <f>РПЗ!$D75</f>
        <v xml:space="preserve"> Оказание услуг по проведению режимно-наладочных испытаний котлов ПТВМ 30№7 на мазуте, ДКВ 6,5/13 №3 на мазуте и природном газе, по режиму горения</v>
      </c>
      <c r="C76" s="602" t="str">
        <f>РПЗ!$AA75</f>
        <v>Отдел главного энергетика,
Главный энергетик
Малей Михаил Александрович,
тел.(4855)28-58-82</v>
      </c>
      <c r="D76" s="603" t="str">
        <f>РПЗ!$AB75</f>
        <v>заказчик</v>
      </c>
      <c r="E76" s="147" t="s">
        <v>49</v>
      </c>
      <c r="F76" s="602" t="str">
        <f>РПЗ!Q75</f>
        <v>ОЗК</v>
      </c>
      <c r="G76" s="604"/>
      <c r="H76" s="605" t="str">
        <f>РПЗ!W75</f>
        <v>не применимо</v>
      </c>
      <c r="I76" s="613" t="s">
        <v>1272</v>
      </c>
      <c r="J76" s="607">
        <f>РПЗ!O75</f>
        <v>42522</v>
      </c>
      <c r="K76" s="616" t="s">
        <v>1272</v>
      </c>
      <c r="L76" s="25" t="s">
        <v>1272</v>
      </c>
      <c r="M76" s="25" t="s">
        <v>1272</v>
      </c>
      <c r="N76" s="25" t="s">
        <v>1272</v>
      </c>
      <c r="O76" s="25" t="s">
        <v>1272</v>
      </c>
      <c r="P76" s="25" t="s">
        <v>1272</v>
      </c>
      <c r="Q76" s="606" t="s">
        <v>1272</v>
      </c>
      <c r="R76" s="20">
        <f>РПЗ!P75</f>
        <v>42583</v>
      </c>
      <c r="S76" s="19" t="s">
        <v>1272</v>
      </c>
      <c r="T76" s="608">
        <f>РПЗ!L75</f>
        <v>542800</v>
      </c>
      <c r="U76" s="270" t="s">
        <v>1272</v>
      </c>
      <c r="V76" s="270" t="s">
        <v>1272</v>
      </c>
      <c r="W76" s="512" t="s">
        <v>1272</v>
      </c>
      <c r="X76" s="513" t="s">
        <v>1272</v>
      </c>
      <c r="Y76" s="612" t="s">
        <v>1272</v>
      </c>
      <c r="Z76" s="612" t="s">
        <v>1272</v>
      </c>
      <c r="AA76" s="612" t="s">
        <v>1272</v>
      </c>
      <c r="AB76" s="612" t="s">
        <v>1272</v>
      </c>
      <c r="AC76" s="612" t="s">
        <v>1272</v>
      </c>
      <c r="AD76" s="612" t="s">
        <v>1272</v>
      </c>
      <c r="AE76" s="609" t="e">
        <f>Таблица5[[#This Row],[20]]-Таблица5[[#This Row],[30]]</f>
        <v>#VALUE!</v>
      </c>
      <c r="AF76" s="610" t="e">
        <f>(1-Таблица5[[#This Row],[25]]/Таблица5[[#This Row],[20]])</f>
        <v>#VALUE!</v>
      </c>
      <c r="AG76" s="183" t="s">
        <v>1272</v>
      </c>
      <c r="AH76" s="183" t="s">
        <v>1272</v>
      </c>
      <c r="AI76" s="183" t="s">
        <v>1272</v>
      </c>
      <c r="AJ76" s="64" t="s">
        <v>123</v>
      </c>
      <c r="AK76" s="611"/>
    </row>
    <row r="77" spans="1:37" ht="141" thickBot="1" x14ac:dyDescent="0.3">
      <c r="A77" s="166" t="str">
        <f>РПЗ!A76</f>
        <v>0604-00061</v>
      </c>
      <c r="B77" s="601" t="str">
        <f>РПЗ!$D76</f>
        <v xml:space="preserve"> Оказание услуг по проведению режимно-наладочных испытаний котлов ПТВМ 30№7 на мазуте, ДКВ 6,5/13 №3 по автоматике безопасности</v>
      </c>
      <c r="C77" s="602" t="str">
        <f>РПЗ!$AA76</f>
        <v>Отдел главного энергетика,
Главный энергетик
Малей Михаил Александрович,
тел.(4855)28-58-82</v>
      </c>
      <c r="D77" s="603" t="str">
        <f>РПЗ!$AB76</f>
        <v>заказчик</v>
      </c>
      <c r="E77" s="147" t="s">
        <v>49</v>
      </c>
      <c r="F77" s="602" t="str">
        <f>РПЗ!Q76</f>
        <v>ОЗК</v>
      </c>
      <c r="G77" s="604"/>
      <c r="H77" s="605" t="str">
        <f>РПЗ!W76</f>
        <v>не применимо</v>
      </c>
      <c r="I77" s="613" t="s">
        <v>1272</v>
      </c>
      <c r="J77" s="607">
        <f>РПЗ!O76</f>
        <v>42522</v>
      </c>
      <c r="K77" s="616" t="s">
        <v>1272</v>
      </c>
      <c r="L77" s="25" t="s">
        <v>1272</v>
      </c>
      <c r="M77" s="25" t="s">
        <v>1272</v>
      </c>
      <c r="N77" s="25" t="s">
        <v>1272</v>
      </c>
      <c r="O77" s="25" t="s">
        <v>1272</v>
      </c>
      <c r="P77" s="25" t="s">
        <v>1272</v>
      </c>
      <c r="Q77" s="606" t="s">
        <v>1272</v>
      </c>
      <c r="R77" s="20">
        <f>РПЗ!P76</f>
        <v>42583</v>
      </c>
      <c r="S77" s="19" t="s">
        <v>1272</v>
      </c>
      <c r="T77" s="608">
        <f>РПЗ!L76</f>
        <v>566400</v>
      </c>
      <c r="U77" s="270" t="s">
        <v>1272</v>
      </c>
      <c r="V77" s="270" t="s">
        <v>1272</v>
      </c>
      <c r="W77" s="512" t="s">
        <v>1272</v>
      </c>
      <c r="X77" s="513" t="s">
        <v>1272</v>
      </c>
      <c r="Y77" s="612" t="s">
        <v>1272</v>
      </c>
      <c r="Z77" s="612" t="s">
        <v>1272</v>
      </c>
      <c r="AA77" s="612" t="s">
        <v>1272</v>
      </c>
      <c r="AB77" s="612" t="s">
        <v>1272</v>
      </c>
      <c r="AC77" s="612" t="s">
        <v>1272</v>
      </c>
      <c r="AD77" s="612" t="s">
        <v>1272</v>
      </c>
      <c r="AE77" s="609" t="e">
        <f>Таблица5[[#This Row],[20]]-Таблица5[[#This Row],[30]]</f>
        <v>#VALUE!</v>
      </c>
      <c r="AF77" s="610" t="e">
        <f>(1-Таблица5[[#This Row],[25]]/Таблица5[[#This Row],[20]])</f>
        <v>#VALUE!</v>
      </c>
      <c r="AG77" s="183" t="s">
        <v>1272</v>
      </c>
      <c r="AH77" s="183" t="s">
        <v>1272</v>
      </c>
      <c r="AI77" s="183" t="s">
        <v>1272</v>
      </c>
      <c r="AJ77" s="64" t="s">
        <v>123</v>
      </c>
      <c r="AK77" s="611"/>
    </row>
    <row r="78" spans="1:37" ht="141" thickBot="1" x14ac:dyDescent="0.3">
      <c r="A78" s="166" t="str">
        <f>РПЗ!A77</f>
        <v>0604-00062</v>
      </c>
      <c r="B78" s="601" t="str">
        <f>РПЗ!$D77</f>
        <v xml:space="preserve"> Оказание услуг по проведению работ по техническому и аварийному обслуживанию газового оборудования</v>
      </c>
      <c r="C78" s="602" t="str">
        <f>РПЗ!$AA77</f>
        <v>Отдел главного энергетика,
Главный энергетик
Малей Михаил Александрович,
тел.(4855)28-58-82</v>
      </c>
      <c r="D78" s="603" t="str">
        <f>РПЗ!$AB77</f>
        <v>заказчик</v>
      </c>
      <c r="E78" s="147" t="s">
        <v>49</v>
      </c>
      <c r="F78" s="602" t="str">
        <f>РПЗ!Q77</f>
        <v>ОЗК</v>
      </c>
      <c r="G78" s="604"/>
      <c r="H78" s="605" t="str">
        <f>РПЗ!W77</f>
        <v>не применимо</v>
      </c>
      <c r="I78" s="613" t="s">
        <v>1272</v>
      </c>
      <c r="J78" s="607">
        <f>РПЗ!O77</f>
        <v>42370</v>
      </c>
      <c r="K78" s="616" t="s">
        <v>1272</v>
      </c>
      <c r="L78" s="25" t="s">
        <v>1272</v>
      </c>
      <c r="M78" s="25" t="s">
        <v>1272</v>
      </c>
      <c r="N78" s="25" t="s">
        <v>1272</v>
      </c>
      <c r="O78" s="25" t="s">
        <v>1272</v>
      </c>
      <c r="P78" s="25" t="s">
        <v>1272</v>
      </c>
      <c r="Q78" s="606" t="s">
        <v>1272</v>
      </c>
      <c r="R78" s="20">
        <f>РПЗ!P77</f>
        <v>42705</v>
      </c>
      <c r="S78" s="19" t="s">
        <v>1272</v>
      </c>
      <c r="T78" s="608">
        <f>РПЗ!L77</f>
        <v>132200</v>
      </c>
      <c r="U78" s="270" t="s">
        <v>1272</v>
      </c>
      <c r="V78" s="270" t="s">
        <v>1272</v>
      </c>
      <c r="W78" s="512" t="s">
        <v>1272</v>
      </c>
      <c r="X78" s="513" t="s">
        <v>1272</v>
      </c>
      <c r="Y78" s="612" t="s">
        <v>1272</v>
      </c>
      <c r="Z78" s="612" t="s">
        <v>1272</v>
      </c>
      <c r="AA78" s="612" t="s">
        <v>1272</v>
      </c>
      <c r="AB78" s="612" t="s">
        <v>1272</v>
      </c>
      <c r="AC78" s="612" t="s">
        <v>1272</v>
      </c>
      <c r="AD78" s="612" t="s">
        <v>1272</v>
      </c>
      <c r="AE78" s="609" t="e">
        <f>Таблица5[[#This Row],[20]]-Таблица5[[#This Row],[30]]</f>
        <v>#VALUE!</v>
      </c>
      <c r="AF78" s="610" t="e">
        <f>(1-Таблица5[[#This Row],[25]]/Таблица5[[#This Row],[20]])</f>
        <v>#VALUE!</v>
      </c>
      <c r="AG78" s="183" t="s">
        <v>1272</v>
      </c>
      <c r="AH78" s="183" t="s">
        <v>1272</v>
      </c>
      <c r="AI78" s="183" t="s">
        <v>1272</v>
      </c>
      <c r="AJ78" s="64" t="s">
        <v>123</v>
      </c>
      <c r="AK78" s="611"/>
    </row>
    <row r="79" spans="1:37" ht="141" thickBot="1" x14ac:dyDescent="0.3">
      <c r="A79" s="166" t="str">
        <f>РПЗ!A78</f>
        <v>0604-00063</v>
      </c>
      <c r="B79" s="601" t="str">
        <f>РПЗ!$D78</f>
        <v xml:space="preserve"> Оказание услуг по проведению экспертизы промышленных зданий паровой и водогрейных котельных</v>
      </c>
      <c r="C79" s="602" t="str">
        <f>РПЗ!$AA78</f>
        <v>Отдел главного энергетика,
Главный энергетик
Малей Михаил Александрович,
тел.(4855)28-58-82</v>
      </c>
      <c r="D79" s="603" t="str">
        <f>РПЗ!$AB78</f>
        <v>заказчик</v>
      </c>
      <c r="E79" s="147" t="s">
        <v>49</v>
      </c>
      <c r="F79" s="602" t="str">
        <f>РПЗ!Q78</f>
        <v>ОЗК</v>
      </c>
      <c r="G79" s="604"/>
      <c r="H79" s="605" t="str">
        <f>РПЗ!W78</f>
        <v>не применимо</v>
      </c>
      <c r="I79" s="613" t="s">
        <v>1272</v>
      </c>
      <c r="J79" s="607">
        <f>РПЗ!O78</f>
        <v>42430</v>
      </c>
      <c r="K79" s="616" t="s">
        <v>1272</v>
      </c>
      <c r="L79" s="25" t="s">
        <v>1272</v>
      </c>
      <c r="M79" s="25" t="s">
        <v>1272</v>
      </c>
      <c r="N79" s="25" t="s">
        <v>1272</v>
      </c>
      <c r="O79" s="25" t="s">
        <v>1272</v>
      </c>
      <c r="P79" s="25" t="s">
        <v>1272</v>
      </c>
      <c r="Q79" s="606" t="s">
        <v>1272</v>
      </c>
      <c r="R79" s="20">
        <f>РПЗ!P78</f>
        <v>42705</v>
      </c>
      <c r="S79" s="19" t="s">
        <v>1272</v>
      </c>
      <c r="T79" s="608">
        <f>РПЗ!L78</f>
        <v>849600</v>
      </c>
      <c r="U79" s="270" t="s">
        <v>1272</v>
      </c>
      <c r="V79" s="270" t="s">
        <v>1272</v>
      </c>
      <c r="W79" s="512" t="s">
        <v>1272</v>
      </c>
      <c r="X79" s="513" t="s">
        <v>1272</v>
      </c>
      <c r="Y79" s="612" t="s">
        <v>1272</v>
      </c>
      <c r="Z79" s="612" t="s">
        <v>1272</v>
      </c>
      <c r="AA79" s="612" t="s">
        <v>1272</v>
      </c>
      <c r="AB79" s="612" t="s">
        <v>1272</v>
      </c>
      <c r="AC79" s="612" t="s">
        <v>1272</v>
      </c>
      <c r="AD79" s="612" t="s">
        <v>1272</v>
      </c>
      <c r="AE79" s="609" t="e">
        <f>Таблица5[[#This Row],[20]]-Таблица5[[#This Row],[30]]</f>
        <v>#VALUE!</v>
      </c>
      <c r="AF79" s="610" t="e">
        <f>(1-Таблица5[[#This Row],[25]]/Таблица5[[#This Row],[20]])</f>
        <v>#VALUE!</v>
      </c>
      <c r="AG79" s="183" t="s">
        <v>1272</v>
      </c>
      <c r="AH79" s="183" t="s">
        <v>1272</v>
      </c>
      <c r="AI79" s="183" t="s">
        <v>1272</v>
      </c>
      <c r="AJ79" s="64" t="s">
        <v>123</v>
      </c>
      <c r="AK79" s="611"/>
    </row>
    <row r="80" spans="1:37" ht="141" thickBot="1" x14ac:dyDescent="0.3">
      <c r="A80" s="166" t="str">
        <f>РПЗ!A79</f>
        <v>0604-00064</v>
      </c>
      <c r="B80" s="601" t="str">
        <f>РПЗ!$D79</f>
        <v xml:space="preserve"> Оказание услуг по проведению ремонта и экспертизы промышленной безопасности дымовых труб котельной</v>
      </c>
      <c r="C80" s="602" t="str">
        <f>РПЗ!$AA79</f>
        <v>Отдел главного энергетика,
Главный энергетик
Малей Михаил Александрович,
тел.(4855)28-58-82</v>
      </c>
      <c r="D80" s="603" t="str">
        <f>РПЗ!$AB79</f>
        <v>заказчик</v>
      </c>
      <c r="E80" s="147" t="s">
        <v>49</v>
      </c>
      <c r="F80" s="602" t="str">
        <f>РПЗ!Q79</f>
        <v>ОЗК</v>
      </c>
      <c r="G80" s="604"/>
      <c r="H80" s="605" t="str">
        <f>РПЗ!W79</f>
        <v>не применимо</v>
      </c>
      <c r="I80" s="613" t="s">
        <v>1272</v>
      </c>
      <c r="J80" s="607">
        <f>РПЗ!O79</f>
        <v>42430</v>
      </c>
      <c r="K80" s="616" t="s">
        <v>1272</v>
      </c>
      <c r="L80" s="25" t="s">
        <v>1272</v>
      </c>
      <c r="M80" s="25" t="s">
        <v>1272</v>
      </c>
      <c r="N80" s="25" t="s">
        <v>1272</v>
      </c>
      <c r="O80" s="25" t="s">
        <v>1272</v>
      </c>
      <c r="P80" s="25" t="s">
        <v>1272</v>
      </c>
      <c r="Q80" s="606" t="s">
        <v>1272</v>
      </c>
      <c r="R80" s="20">
        <f>РПЗ!P79</f>
        <v>42705</v>
      </c>
      <c r="S80" s="19" t="s">
        <v>1272</v>
      </c>
      <c r="T80" s="608">
        <f>РПЗ!L79</f>
        <v>1793600</v>
      </c>
      <c r="U80" s="270" t="s">
        <v>1272</v>
      </c>
      <c r="V80" s="270" t="s">
        <v>1272</v>
      </c>
      <c r="W80" s="512" t="s">
        <v>1272</v>
      </c>
      <c r="X80" s="513" t="s">
        <v>1272</v>
      </c>
      <c r="Y80" s="612" t="s">
        <v>1272</v>
      </c>
      <c r="Z80" s="612" t="s">
        <v>1272</v>
      </c>
      <c r="AA80" s="612" t="s">
        <v>1272</v>
      </c>
      <c r="AB80" s="612" t="s">
        <v>1272</v>
      </c>
      <c r="AC80" s="612" t="s">
        <v>1272</v>
      </c>
      <c r="AD80" s="612" t="s">
        <v>1272</v>
      </c>
      <c r="AE80" s="609" t="e">
        <f>Таблица5[[#This Row],[20]]-Таблица5[[#This Row],[30]]</f>
        <v>#VALUE!</v>
      </c>
      <c r="AF80" s="610" t="e">
        <f>(1-Таблица5[[#This Row],[25]]/Таблица5[[#This Row],[20]])</f>
        <v>#VALUE!</v>
      </c>
      <c r="AG80" s="183" t="s">
        <v>1272</v>
      </c>
      <c r="AH80" s="183" t="s">
        <v>1272</v>
      </c>
      <c r="AI80" s="183" t="s">
        <v>1272</v>
      </c>
      <c r="AJ80" s="64" t="s">
        <v>123</v>
      </c>
      <c r="AK80" s="611"/>
    </row>
    <row r="81" spans="1:37" ht="141" thickBot="1" x14ac:dyDescent="0.3">
      <c r="A81" s="166" t="str">
        <f>РПЗ!A80</f>
        <v>0604-00065</v>
      </c>
      <c r="B81" s="601" t="str">
        <f>РПЗ!$D80</f>
        <v xml:space="preserve"> Оказание услуг по приобретению двигателя 132кВт 730 об/мин на дымосос котла №7</v>
      </c>
      <c r="C81" s="602" t="str">
        <f>РПЗ!$AA80</f>
        <v>Отдел главного энергетика,
Главный энергетик
Малей Михаил Александрович,
тел.(4855)28-58-82</v>
      </c>
      <c r="D81" s="603" t="str">
        <f>РПЗ!$AB80</f>
        <v>заказчик</v>
      </c>
      <c r="E81" s="147" t="s">
        <v>49</v>
      </c>
      <c r="F81" s="602" t="str">
        <f>РПЗ!Q80</f>
        <v>ОЗК</v>
      </c>
      <c r="G81" s="604"/>
      <c r="H81" s="605" t="str">
        <f>РПЗ!W80</f>
        <v>не применимо</v>
      </c>
      <c r="I81" s="613" t="s">
        <v>1272</v>
      </c>
      <c r="J81" s="607">
        <f>РПЗ!O80</f>
        <v>42522</v>
      </c>
      <c r="K81" s="616" t="s">
        <v>1272</v>
      </c>
      <c r="L81" s="25" t="s">
        <v>1272</v>
      </c>
      <c r="M81" s="25" t="s">
        <v>1272</v>
      </c>
      <c r="N81" s="25" t="s">
        <v>1272</v>
      </c>
      <c r="O81" s="25" t="s">
        <v>1272</v>
      </c>
      <c r="P81" s="25" t="s">
        <v>1272</v>
      </c>
      <c r="Q81" s="606" t="s">
        <v>1272</v>
      </c>
      <c r="R81" s="20">
        <f>РПЗ!P80</f>
        <v>42614</v>
      </c>
      <c r="S81" s="19" t="s">
        <v>1272</v>
      </c>
      <c r="T81" s="608">
        <f>РПЗ!L80</f>
        <v>212400</v>
      </c>
      <c r="U81" s="270" t="s">
        <v>1272</v>
      </c>
      <c r="V81" s="270" t="s">
        <v>1272</v>
      </c>
      <c r="W81" s="512" t="s">
        <v>1272</v>
      </c>
      <c r="X81" s="513" t="s">
        <v>1272</v>
      </c>
      <c r="Y81" s="612" t="s">
        <v>1272</v>
      </c>
      <c r="Z81" s="612" t="s">
        <v>1272</v>
      </c>
      <c r="AA81" s="612" t="s">
        <v>1272</v>
      </c>
      <c r="AB81" s="612" t="s">
        <v>1272</v>
      </c>
      <c r="AC81" s="612" t="s">
        <v>1272</v>
      </c>
      <c r="AD81" s="612" t="s">
        <v>1272</v>
      </c>
      <c r="AE81" s="609" t="e">
        <f>Таблица5[[#This Row],[20]]-Таблица5[[#This Row],[30]]</f>
        <v>#VALUE!</v>
      </c>
      <c r="AF81" s="610" t="e">
        <f>(1-Таблица5[[#This Row],[25]]/Таблица5[[#This Row],[20]])</f>
        <v>#VALUE!</v>
      </c>
      <c r="AG81" s="183" t="s">
        <v>1272</v>
      </c>
      <c r="AH81" s="183" t="s">
        <v>1272</v>
      </c>
      <c r="AI81" s="183" t="s">
        <v>1272</v>
      </c>
      <c r="AJ81" s="64" t="s">
        <v>123</v>
      </c>
      <c r="AK81" s="611"/>
    </row>
    <row r="82" spans="1:37" ht="141" thickBot="1" x14ac:dyDescent="0.3">
      <c r="A82" s="166" t="str">
        <f>РПЗ!A81</f>
        <v>0604-00066</v>
      </c>
      <c r="B82" s="601" t="str">
        <f>РПЗ!$D81</f>
        <v xml:space="preserve"> Оказание услуг по приобретению и замена теплообменников бойлерных установок</v>
      </c>
      <c r="C82" s="602" t="str">
        <f>РПЗ!$AA81</f>
        <v>Отдел главного энергетика,
Главный энергетик
Малей Михаил Александрович,
тел.(4855)28-58-82</v>
      </c>
      <c r="D82" s="603" t="str">
        <f>РПЗ!$AB81</f>
        <v>заказчик</v>
      </c>
      <c r="E82" s="147" t="s">
        <v>49</v>
      </c>
      <c r="F82" s="602" t="str">
        <f>РПЗ!Q81</f>
        <v>ОЗК</v>
      </c>
      <c r="G82" s="604"/>
      <c r="H82" s="605" t="str">
        <f>РПЗ!W81</f>
        <v>не применимо</v>
      </c>
      <c r="I82" s="613" t="s">
        <v>1272</v>
      </c>
      <c r="J82" s="607">
        <f>РПЗ!O81</f>
        <v>42522</v>
      </c>
      <c r="K82" s="616" t="s">
        <v>1272</v>
      </c>
      <c r="L82" s="25" t="s">
        <v>1272</v>
      </c>
      <c r="M82" s="25" t="s">
        <v>1272</v>
      </c>
      <c r="N82" s="25" t="s">
        <v>1272</v>
      </c>
      <c r="O82" s="25" t="s">
        <v>1272</v>
      </c>
      <c r="P82" s="25" t="s">
        <v>1272</v>
      </c>
      <c r="Q82" s="606" t="s">
        <v>1272</v>
      </c>
      <c r="R82" s="20">
        <f>РПЗ!P81</f>
        <v>42705</v>
      </c>
      <c r="S82" s="19" t="s">
        <v>1272</v>
      </c>
      <c r="T82" s="608">
        <f>РПЗ!L81</f>
        <v>354000</v>
      </c>
      <c r="U82" s="270" t="s">
        <v>1272</v>
      </c>
      <c r="V82" s="270" t="s">
        <v>1272</v>
      </c>
      <c r="W82" s="512" t="s">
        <v>1272</v>
      </c>
      <c r="X82" s="513" t="s">
        <v>1272</v>
      </c>
      <c r="Y82" s="612" t="s">
        <v>1272</v>
      </c>
      <c r="Z82" s="612" t="s">
        <v>1272</v>
      </c>
      <c r="AA82" s="612" t="s">
        <v>1272</v>
      </c>
      <c r="AB82" s="612" t="s">
        <v>1272</v>
      </c>
      <c r="AC82" s="612" t="s">
        <v>1272</v>
      </c>
      <c r="AD82" s="612" t="s">
        <v>1272</v>
      </c>
      <c r="AE82" s="609" t="e">
        <f>Таблица5[[#This Row],[20]]-Таблица5[[#This Row],[30]]</f>
        <v>#VALUE!</v>
      </c>
      <c r="AF82" s="610" t="e">
        <f>(1-Таблица5[[#This Row],[25]]/Таблица5[[#This Row],[20]])</f>
        <v>#VALUE!</v>
      </c>
      <c r="AG82" s="183" t="s">
        <v>1272</v>
      </c>
      <c r="AH82" s="183" t="s">
        <v>1272</v>
      </c>
      <c r="AI82" s="183" t="s">
        <v>1272</v>
      </c>
      <c r="AJ82" s="64" t="s">
        <v>123</v>
      </c>
      <c r="AK82" s="611"/>
    </row>
    <row r="83" spans="1:37" ht="141" thickBot="1" x14ac:dyDescent="0.3">
      <c r="A83" s="166" t="str">
        <f>РПЗ!A82</f>
        <v>0604-00067</v>
      </c>
      <c r="B83" s="601" t="str">
        <f>РПЗ!$D82</f>
        <v xml:space="preserve"> Оказание услуг по государственной поверке КИПиА</v>
      </c>
      <c r="C83" s="602" t="str">
        <f>РПЗ!$AA82</f>
        <v>Отдел главного энергетика,
Главный энергетик
Малей Михаил Александрович,
тел.(4855)28-58-82</v>
      </c>
      <c r="D83" s="603" t="str">
        <f>РПЗ!$AB82</f>
        <v>заказчик</v>
      </c>
      <c r="E83" s="147" t="s">
        <v>49</v>
      </c>
      <c r="F83" s="602" t="str">
        <f>РПЗ!Q82</f>
        <v>ОЗК</v>
      </c>
      <c r="G83" s="604"/>
      <c r="H83" s="605" t="str">
        <f>РПЗ!W82</f>
        <v>не применимо</v>
      </c>
      <c r="I83" s="613" t="s">
        <v>1272</v>
      </c>
      <c r="J83" s="607">
        <f>РПЗ!O82</f>
        <v>42430</v>
      </c>
      <c r="K83" s="616" t="s">
        <v>1272</v>
      </c>
      <c r="L83" s="25" t="s">
        <v>1272</v>
      </c>
      <c r="M83" s="25" t="s">
        <v>1272</v>
      </c>
      <c r="N83" s="25" t="s">
        <v>1272</v>
      </c>
      <c r="O83" s="25" t="s">
        <v>1272</v>
      </c>
      <c r="P83" s="25" t="s">
        <v>1272</v>
      </c>
      <c r="Q83" s="606" t="s">
        <v>1272</v>
      </c>
      <c r="R83" s="20">
        <f>РПЗ!P82</f>
        <v>42705</v>
      </c>
      <c r="S83" s="19" t="s">
        <v>1272</v>
      </c>
      <c r="T83" s="608">
        <f>РПЗ!L82</f>
        <v>188800</v>
      </c>
      <c r="U83" s="270" t="s">
        <v>1272</v>
      </c>
      <c r="V83" s="270" t="s">
        <v>1272</v>
      </c>
      <c r="W83" s="512" t="s">
        <v>1272</v>
      </c>
      <c r="X83" s="513" t="s">
        <v>1272</v>
      </c>
      <c r="Y83" s="612" t="s">
        <v>1272</v>
      </c>
      <c r="Z83" s="612" t="s">
        <v>1272</v>
      </c>
      <c r="AA83" s="612" t="s">
        <v>1272</v>
      </c>
      <c r="AB83" s="612" t="s">
        <v>1272</v>
      </c>
      <c r="AC83" s="612" t="s">
        <v>1272</v>
      </c>
      <c r="AD83" s="612" t="s">
        <v>1272</v>
      </c>
      <c r="AE83" s="609" t="e">
        <f>Таблица5[[#This Row],[20]]-Таблица5[[#This Row],[30]]</f>
        <v>#VALUE!</v>
      </c>
      <c r="AF83" s="610" t="e">
        <f>(1-Таблица5[[#This Row],[25]]/Таблица5[[#This Row],[20]])</f>
        <v>#VALUE!</v>
      </c>
      <c r="AG83" s="183" t="s">
        <v>1272</v>
      </c>
      <c r="AH83" s="183" t="s">
        <v>1272</v>
      </c>
      <c r="AI83" s="183" t="s">
        <v>1272</v>
      </c>
      <c r="AJ83" s="64" t="s">
        <v>123</v>
      </c>
      <c r="AK83" s="611"/>
    </row>
    <row r="84" spans="1:37" ht="141" thickBot="1" x14ac:dyDescent="0.3">
      <c r="A84" s="166" t="str">
        <f>РПЗ!A83</f>
        <v>0604-00068</v>
      </c>
      <c r="B84" s="601" t="str">
        <f>РПЗ!$D83</f>
        <v xml:space="preserve"> Поставка газа</v>
      </c>
      <c r="C84" s="602" t="str">
        <f>РПЗ!$AA83</f>
        <v>Отдел главного энергетика,
Главный энергетик
Малей Михаил Александрович,
тел.(4855)28-58-82</v>
      </c>
      <c r="D84" s="603" t="str">
        <f>РПЗ!$AB83</f>
        <v>ОАО "ОПК"</v>
      </c>
      <c r="E84" s="147" t="s">
        <v>49</v>
      </c>
      <c r="F84" s="602" t="str">
        <f>РПЗ!Q83</f>
        <v>ОК</v>
      </c>
      <c r="G84" s="604"/>
      <c r="H84" s="605" t="str">
        <f>РПЗ!W83</f>
        <v>не применимо</v>
      </c>
      <c r="I84" s="613" t="s">
        <v>1272</v>
      </c>
      <c r="J84" s="607">
        <f>РПЗ!O83</f>
        <v>42370</v>
      </c>
      <c r="K84" s="616" t="s">
        <v>1272</v>
      </c>
      <c r="L84" s="25" t="s">
        <v>1272</v>
      </c>
      <c r="M84" s="25" t="s">
        <v>1272</v>
      </c>
      <c r="N84" s="25" t="s">
        <v>1272</v>
      </c>
      <c r="O84" s="25" t="s">
        <v>1272</v>
      </c>
      <c r="P84" s="25" t="s">
        <v>1272</v>
      </c>
      <c r="Q84" s="606" t="s">
        <v>1272</v>
      </c>
      <c r="R84" s="20">
        <f>РПЗ!P83</f>
        <v>42705</v>
      </c>
      <c r="S84" s="19" t="s">
        <v>1272</v>
      </c>
      <c r="T84" s="608">
        <f>РПЗ!L83</f>
        <v>48009400</v>
      </c>
      <c r="U84" s="270" t="s">
        <v>1272</v>
      </c>
      <c r="V84" s="270" t="s">
        <v>1272</v>
      </c>
      <c r="W84" s="512" t="s">
        <v>1272</v>
      </c>
      <c r="X84" s="513" t="s">
        <v>1272</v>
      </c>
      <c r="Y84" s="612" t="s">
        <v>1272</v>
      </c>
      <c r="Z84" s="612" t="s">
        <v>1272</v>
      </c>
      <c r="AA84" s="612" t="s">
        <v>1272</v>
      </c>
      <c r="AB84" s="612" t="s">
        <v>1272</v>
      </c>
      <c r="AC84" s="612" t="s">
        <v>1272</v>
      </c>
      <c r="AD84" s="612" t="s">
        <v>1272</v>
      </c>
      <c r="AE84" s="609" t="e">
        <f>Таблица5[[#This Row],[20]]-Таблица5[[#This Row],[30]]</f>
        <v>#VALUE!</v>
      </c>
      <c r="AF84" s="610" t="e">
        <f>(1-Таблица5[[#This Row],[25]]/Таблица5[[#This Row],[20]])</f>
        <v>#VALUE!</v>
      </c>
      <c r="AG84" s="183" t="s">
        <v>1272</v>
      </c>
      <c r="AH84" s="183" t="s">
        <v>1272</v>
      </c>
      <c r="AI84" s="183" t="s">
        <v>1272</v>
      </c>
      <c r="AJ84" s="64" t="s">
        <v>123</v>
      </c>
      <c r="AK84" s="611"/>
    </row>
    <row r="85" spans="1:37" ht="141" thickBot="1" x14ac:dyDescent="0.3">
      <c r="A85" s="166" t="str">
        <f>РПЗ!A84</f>
        <v>0604-00069</v>
      </c>
      <c r="B85" s="601" t="str">
        <f>РПЗ!$D84</f>
        <v xml:space="preserve"> Поставка воды хоз.питьевой</v>
      </c>
      <c r="C85" s="602" t="str">
        <f>РПЗ!$AA84</f>
        <v>Отдел главного энергетика,
Главный энергетик
Малей Михаил Александрович,
тел.(4855)28-58-82</v>
      </c>
      <c r="D85" s="603" t="str">
        <f>РПЗ!$AB84</f>
        <v>заказчик</v>
      </c>
      <c r="E85" s="147" t="s">
        <v>49</v>
      </c>
      <c r="F85" s="602" t="str">
        <f>РПЗ!Q84</f>
        <v>ОЗК</v>
      </c>
      <c r="G85" s="604"/>
      <c r="H85" s="605" t="str">
        <f>РПЗ!W84</f>
        <v>не применимо</v>
      </c>
      <c r="I85" s="613" t="s">
        <v>1272</v>
      </c>
      <c r="J85" s="607">
        <f>РПЗ!O84</f>
        <v>42370</v>
      </c>
      <c r="K85" s="616" t="s">
        <v>1272</v>
      </c>
      <c r="L85" s="25" t="s">
        <v>1272</v>
      </c>
      <c r="M85" s="25" t="s">
        <v>1272</v>
      </c>
      <c r="N85" s="25" t="s">
        <v>1272</v>
      </c>
      <c r="O85" s="25" t="s">
        <v>1272</v>
      </c>
      <c r="P85" s="25" t="s">
        <v>1272</v>
      </c>
      <c r="Q85" s="606" t="s">
        <v>1272</v>
      </c>
      <c r="R85" s="20">
        <f>РПЗ!P84</f>
        <v>42705</v>
      </c>
      <c r="S85" s="19" t="s">
        <v>1272</v>
      </c>
      <c r="T85" s="608">
        <f>РПЗ!L84</f>
        <v>1856000</v>
      </c>
      <c r="U85" s="270" t="s">
        <v>1272</v>
      </c>
      <c r="V85" s="270" t="s">
        <v>1272</v>
      </c>
      <c r="W85" s="512" t="s">
        <v>1272</v>
      </c>
      <c r="X85" s="513" t="s">
        <v>1272</v>
      </c>
      <c r="Y85" s="612" t="s">
        <v>1272</v>
      </c>
      <c r="Z85" s="612" t="s">
        <v>1272</v>
      </c>
      <c r="AA85" s="612" t="s">
        <v>1272</v>
      </c>
      <c r="AB85" s="612" t="s">
        <v>1272</v>
      </c>
      <c r="AC85" s="612" t="s">
        <v>1272</v>
      </c>
      <c r="AD85" s="612" t="s">
        <v>1272</v>
      </c>
      <c r="AE85" s="609" t="e">
        <f>Таблица5[[#This Row],[20]]-Таблица5[[#This Row],[30]]</f>
        <v>#VALUE!</v>
      </c>
      <c r="AF85" s="610" t="e">
        <f>(1-Таблица5[[#This Row],[25]]/Таблица5[[#This Row],[20]])</f>
        <v>#VALUE!</v>
      </c>
      <c r="AG85" s="183" t="s">
        <v>1272</v>
      </c>
      <c r="AH85" s="183" t="s">
        <v>1272</v>
      </c>
      <c r="AI85" s="183" t="s">
        <v>1272</v>
      </c>
      <c r="AJ85" s="64" t="s">
        <v>123</v>
      </c>
      <c r="AK85" s="611"/>
    </row>
    <row r="86" spans="1:37" ht="141" thickBot="1" x14ac:dyDescent="0.3">
      <c r="A86" s="166" t="str">
        <f>РПЗ!A85</f>
        <v>0604-00070</v>
      </c>
      <c r="B86" s="601" t="str">
        <f>РПЗ!$D85</f>
        <v xml:space="preserve"> Поставка воды технической</v>
      </c>
      <c r="C86" s="602" t="str">
        <f>РПЗ!$AA85</f>
        <v>Отдел главного энергетика,
Главный энергетик
Малей Михаил Александрович,
тел.(4855)28-58-82</v>
      </c>
      <c r="D86" s="603" t="str">
        <f>РПЗ!$AB85</f>
        <v>заказчик</v>
      </c>
      <c r="E86" s="147" t="s">
        <v>49</v>
      </c>
      <c r="F86" s="602" t="str">
        <f>РПЗ!Q85</f>
        <v>ОЗК</v>
      </c>
      <c r="G86" s="604"/>
      <c r="H86" s="605" t="str">
        <f>РПЗ!W85</f>
        <v>не применимо</v>
      </c>
      <c r="I86" s="613" t="s">
        <v>1272</v>
      </c>
      <c r="J86" s="607">
        <f>РПЗ!O85</f>
        <v>42370</v>
      </c>
      <c r="K86" s="616" t="s">
        <v>1272</v>
      </c>
      <c r="L86" s="25" t="s">
        <v>1272</v>
      </c>
      <c r="M86" s="25" t="s">
        <v>1272</v>
      </c>
      <c r="N86" s="25" t="s">
        <v>1272</v>
      </c>
      <c r="O86" s="25" t="s">
        <v>1272</v>
      </c>
      <c r="P86" s="25" t="s">
        <v>1272</v>
      </c>
      <c r="Q86" s="606" t="s">
        <v>1272</v>
      </c>
      <c r="R86" s="20">
        <f>РПЗ!P85</f>
        <v>42705</v>
      </c>
      <c r="S86" s="19" t="s">
        <v>1272</v>
      </c>
      <c r="T86" s="608">
        <f>РПЗ!L85</f>
        <v>347750</v>
      </c>
      <c r="U86" s="270" t="s">
        <v>1272</v>
      </c>
      <c r="V86" s="270" t="s">
        <v>1272</v>
      </c>
      <c r="W86" s="512" t="s">
        <v>1272</v>
      </c>
      <c r="X86" s="513" t="s">
        <v>1272</v>
      </c>
      <c r="Y86" s="612" t="s">
        <v>1272</v>
      </c>
      <c r="Z86" s="612" t="s">
        <v>1272</v>
      </c>
      <c r="AA86" s="612" t="s">
        <v>1272</v>
      </c>
      <c r="AB86" s="612" t="s">
        <v>1272</v>
      </c>
      <c r="AC86" s="612" t="s">
        <v>1272</v>
      </c>
      <c r="AD86" s="612" t="s">
        <v>1272</v>
      </c>
      <c r="AE86" s="609" t="e">
        <f>Таблица5[[#This Row],[20]]-Таблица5[[#This Row],[30]]</f>
        <v>#VALUE!</v>
      </c>
      <c r="AF86" s="610" t="e">
        <f>(1-Таблица5[[#This Row],[25]]/Таблица5[[#This Row],[20]])</f>
        <v>#VALUE!</v>
      </c>
      <c r="AG86" s="183" t="s">
        <v>1272</v>
      </c>
      <c r="AH86" s="183" t="s">
        <v>1272</v>
      </c>
      <c r="AI86" s="183" t="s">
        <v>1272</v>
      </c>
      <c r="AJ86" s="64" t="s">
        <v>123</v>
      </c>
      <c r="AK86" s="611"/>
    </row>
    <row r="87" spans="1:37" ht="141" thickBot="1" x14ac:dyDescent="0.3">
      <c r="A87" s="166" t="str">
        <f>РПЗ!A86</f>
        <v>0604-00071</v>
      </c>
      <c r="B87" s="601" t="str">
        <f>РПЗ!$D86</f>
        <v xml:space="preserve"> Оказание услуг по переработке стоков</v>
      </c>
      <c r="C87" s="602" t="str">
        <f>РПЗ!$AA86</f>
        <v>Отдел главного энергетика,
Главный энергетик
Малей Михаил Александрович,
тел.(4855)28-58-82</v>
      </c>
      <c r="D87" s="603" t="str">
        <f>РПЗ!$AB86</f>
        <v>ОАО "ОПК"</v>
      </c>
      <c r="E87" s="147" t="s">
        <v>49</v>
      </c>
      <c r="F87" s="602" t="str">
        <f>РПЗ!Q86</f>
        <v>ОР</v>
      </c>
      <c r="G87" s="604"/>
      <c r="H87" s="605" t="str">
        <f>РПЗ!W86</f>
        <v>не применимо</v>
      </c>
      <c r="I87" s="613" t="s">
        <v>1272</v>
      </c>
      <c r="J87" s="607">
        <f>РПЗ!O86</f>
        <v>42370</v>
      </c>
      <c r="K87" s="616" t="s">
        <v>1272</v>
      </c>
      <c r="L87" s="25" t="s">
        <v>1272</v>
      </c>
      <c r="M87" s="25" t="s">
        <v>1272</v>
      </c>
      <c r="N87" s="25" t="s">
        <v>1272</v>
      </c>
      <c r="O87" s="25" t="s">
        <v>1272</v>
      </c>
      <c r="P87" s="25" t="s">
        <v>1272</v>
      </c>
      <c r="Q87" s="606" t="s">
        <v>1272</v>
      </c>
      <c r="R87" s="20">
        <f>РПЗ!P86</f>
        <v>42705</v>
      </c>
      <c r="S87" s="19" t="s">
        <v>1272</v>
      </c>
      <c r="T87" s="608">
        <f>РПЗ!L86</f>
        <v>6806000</v>
      </c>
      <c r="U87" s="270" t="s">
        <v>1272</v>
      </c>
      <c r="V87" s="270" t="s">
        <v>1272</v>
      </c>
      <c r="W87" s="512" t="s">
        <v>1272</v>
      </c>
      <c r="X87" s="513" t="s">
        <v>1272</v>
      </c>
      <c r="Y87" s="612" t="s">
        <v>1272</v>
      </c>
      <c r="Z87" s="612" t="s">
        <v>1272</v>
      </c>
      <c r="AA87" s="612" t="s">
        <v>1272</v>
      </c>
      <c r="AB87" s="612" t="s">
        <v>1272</v>
      </c>
      <c r="AC87" s="612" t="s">
        <v>1272</v>
      </c>
      <c r="AD87" s="612" t="s">
        <v>1272</v>
      </c>
      <c r="AE87" s="609" t="e">
        <f>Таблица5[[#This Row],[20]]-Таблица5[[#This Row],[30]]</f>
        <v>#VALUE!</v>
      </c>
      <c r="AF87" s="610" t="e">
        <f>(1-Таблица5[[#This Row],[25]]/Таблица5[[#This Row],[20]])</f>
        <v>#VALUE!</v>
      </c>
      <c r="AG87" s="183" t="s">
        <v>1272</v>
      </c>
      <c r="AH87" s="183" t="s">
        <v>1272</v>
      </c>
      <c r="AI87" s="183" t="s">
        <v>1272</v>
      </c>
      <c r="AJ87" s="64" t="s">
        <v>123</v>
      </c>
      <c r="AK87" s="611"/>
    </row>
    <row r="88" spans="1:37" ht="141" thickBot="1" x14ac:dyDescent="0.3">
      <c r="A88" s="166" t="str">
        <f>РПЗ!A87</f>
        <v>0604-00072</v>
      </c>
      <c r="B88" s="601" t="str">
        <f>РПЗ!$D87</f>
        <v xml:space="preserve"> Поставка электроэнергии</v>
      </c>
      <c r="C88" s="602" t="str">
        <f>РПЗ!$AA87</f>
        <v>Отдел главного энергетика,
Главный энергетик
Малей Михаил Александрович,
тел.(4855)28-58-82</v>
      </c>
      <c r="D88" s="603" t="str">
        <f>РПЗ!$AB87</f>
        <v>ОАО "ОПК"</v>
      </c>
      <c r="E88" s="147" t="s">
        <v>49</v>
      </c>
      <c r="F88" s="602" t="str">
        <f>РПЗ!Q87</f>
        <v>ОК</v>
      </c>
      <c r="G88" s="604"/>
      <c r="H88" s="605" t="str">
        <f>РПЗ!W87</f>
        <v>не применимо</v>
      </c>
      <c r="I88" s="613" t="s">
        <v>1272</v>
      </c>
      <c r="J88" s="607">
        <f>РПЗ!O87</f>
        <v>42370</v>
      </c>
      <c r="K88" s="616" t="s">
        <v>1272</v>
      </c>
      <c r="L88" s="25" t="s">
        <v>1272</v>
      </c>
      <c r="M88" s="25" t="s">
        <v>1272</v>
      </c>
      <c r="N88" s="25" t="s">
        <v>1272</v>
      </c>
      <c r="O88" s="25" t="s">
        <v>1272</v>
      </c>
      <c r="P88" s="25" t="s">
        <v>1272</v>
      </c>
      <c r="Q88" s="606" t="s">
        <v>1272</v>
      </c>
      <c r="R88" s="20">
        <f>РПЗ!P87</f>
        <v>42705</v>
      </c>
      <c r="S88" s="19" t="s">
        <v>1272</v>
      </c>
      <c r="T88" s="608">
        <f>РПЗ!L87</f>
        <v>47420000</v>
      </c>
      <c r="U88" s="270" t="s">
        <v>1272</v>
      </c>
      <c r="V88" s="270" t="s">
        <v>1272</v>
      </c>
      <c r="W88" s="512" t="s">
        <v>1272</v>
      </c>
      <c r="X88" s="513" t="s">
        <v>1272</v>
      </c>
      <c r="Y88" s="612" t="s">
        <v>1272</v>
      </c>
      <c r="Z88" s="612" t="s">
        <v>1272</v>
      </c>
      <c r="AA88" s="612" t="s">
        <v>1272</v>
      </c>
      <c r="AB88" s="612" t="s">
        <v>1272</v>
      </c>
      <c r="AC88" s="612" t="s">
        <v>1272</v>
      </c>
      <c r="AD88" s="612" t="s">
        <v>1272</v>
      </c>
      <c r="AE88" s="609" t="e">
        <f>Таблица5[[#This Row],[20]]-Таблица5[[#This Row],[30]]</f>
        <v>#VALUE!</v>
      </c>
      <c r="AF88" s="610" t="e">
        <f>(1-Таблица5[[#This Row],[25]]/Таблица5[[#This Row],[20]])</f>
        <v>#VALUE!</v>
      </c>
      <c r="AG88" s="183" t="s">
        <v>1272</v>
      </c>
      <c r="AH88" s="183" t="s">
        <v>1272</v>
      </c>
      <c r="AI88" s="183" t="s">
        <v>1272</v>
      </c>
      <c r="AJ88" s="64" t="s">
        <v>123</v>
      </c>
      <c r="AK88" s="611"/>
    </row>
    <row r="89" spans="1:37" ht="115.5" thickBot="1" x14ac:dyDescent="0.3">
      <c r="A89" s="166" t="str">
        <f>РПЗ!A88</f>
        <v>0604-00073</v>
      </c>
      <c r="B89" s="601" t="str">
        <f>РПЗ!$D88</f>
        <v xml:space="preserve"> Поставка бензина</v>
      </c>
      <c r="C89" s="602" t="str">
        <f>РПЗ!$AA88</f>
        <v>Транспортно-хозяйственная служба, Сухарев Ю. Н., тел.(4855)55-95-33</v>
      </c>
      <c r="D89" s="603" t="str">
        <f>РПЗ!$AB88</f>
        <v>заказчик</v>
      </c>
      <c r="E89" s="147" t="s">
        <v>49</v>
      </c>
      <c r="F89" s="602" t="str">
        <f>РПЗ!Q88</f>
        <v>ОЗК</v>
      </c>
      <c r="G89" s="604"/>
      <c r="H89" s="605" t="str">
        <f>РПЗ!W88</f>
        <v>не применимо</v>
      </c>
      <c r="I89" s="613" t="s">
        <v>1272</v>
      </c>
      <c r="J89" s="607" t="str">
        <f>РПЗ!O88</f>
        <v>1-4 кв.</v>
      </c>
      <c r="K89" s="616" t="s">
        <v>1272</v>
      </c>
      <c r="L89" s="25" t="s">
        <v>1272</v>
      </c>
      <c r="M89" s="25" t="s">
        <v>1272</v>
      </c>
      <c r="N89" s="25" t="s">
        <v>1272</v>
      </c>
      <c r="O89" s="25" t="s">
        <v>1272</v>
      </c>
      <c r="P89" s="25" t="s">
        <v>1272</v>
      </c>
      <c r="Q89" s="606" t="s">
        <v>1272</v>
      </c>
      <c r="R89" s="20">
        <f>РПЗ!P88</f>
        <v>42705</v>
      </c>
      <c r="S89" s="19" t="s">
        <v>1272</v>
      </c>
      <c r="T89" s="608">
        <f>РПЗ!L88</f>
        <v>1252452</v>
      </c>
      <c r="U89" s="270" t="s">
        <v>1272</v>
      </c>
      <c r="V89" s="270" t="s">
        <v>1272</v>
      </c>
      <c r="W89" s="512" t="s">
        <v>1272</v>
      </c>
      <c r="X89" s="513" t="s">
        <v>1272</v>
      </c>
      <c r="Y89" s="612" t="s">
        <v>1272</v>
      </c>
      <c r="Z89" s="612" t="s">
        <v>1272</v>
      </c>
      <c r="AA89" s="612" t="s">
        <v>1272</v>
      </c>
      <c r="AB89" s="612" t="s">
        <v>1272</v>
      </c>
      <c r="AC89" s="612" t="s">
        <v>1272</v>
      </c>
      <c r="AD89" s="612" t="s">
        <v>1272</v>
      </c>
      <c r="AE89" s="609" t="e">
        <f>Таблица5[[#This Row],[20]]-Таблица5[[#This Row],[30]]</f>
        <v>#VALUE!</v>
      </c>
      <c r="AF89" s="610" t="e">
        <f>(1-Таблица5[[#This Row],[25]]/Таблица5[[#This Row],[20]])</f>
        <v>#VALUE!</v>
      </c>
      <c r="AG89" s="183" t="s">
        <v>1272</v>
      </c>
      <c r="AH89" s="183" t="s">
        <v>1272</v>
      </c>
      <c r="AI89" s="183" t="s">
        <v>1272</v>
      </c>
      <c r="AJ89" s="64" t="s">
        <v>123</v>
      </c>
      <c r="AK89" s="611"/>
    </row>
    <row r="90" spans="1:37" ht="115.5" thickBot="1" x14ac:dyDescent="0.3">
      <c r="A90" s="166" t="str">
        <f>РПЗ!A89</f>
        <v>0604-00074</v>
      </c>
      <c r="B90" s="601" t="str">
        <f>РПЗ!$D89</f>
        <v xml:space="preserve"> Поставка топлива дизельного</v>
      </c>
      <c r="C90" s="602" t="str">
        <f>РПЗ!$AA89</f>
        <v>Транспортно-хозяйственная служба, Сухарев Ю. Н., тел.(4855)55-95-33</v>
      </c>
      <c r="D90" s="603" t="str">
        <f>РПЗ!$AB89</f>
        <v>заказчик</v>
      </c>
      <c r="E90" s="147" t="s">
        <v>49</v>
      </c>
      <c r="F90" s="602" t="str">
        <f>РПЗ!Q89</f>
        <v>ОЗК</v>
      </c>
      <c r="G90" s="604"/>
      <c r="H90" s="605" t="str">
        <f>РПЗ!W89</f>
        <v>не применимо</v>
      </c>
      <c r="I90" s="613" t="s">
        <v>1272</v>
      </c>
      <c r="J90" s="607" t="str">
        <f>РПЗ!O89</f>
        <v>1-4 кв.</v>
      </c>
      <c r="K90" s="616" t="s">
        <v>1272</v>
      </c>
      <c r="L90" s="25" t="s">
        <v>1272</v>
      </c>
      <c r="M90" s="25" t="s">
        <v>1272</v>
      </c>
      <c r="N90" s="25" t="s">
        <v>1272</v>
      </c>
      <c r="O90" s="25" t="s">
        <v>1272</v>
      </c>
      <c r="P90" s="25" t="s">
        <v>1272</v>
      </c>
      <c r="Q90" s="606" t="s">
        <v>1272</v>
      </c>
      <c r="R90" s="20">
        <f>РПЗ!P89</f>
        <v>42705</v>
      </c>
      <c r="S90" s="19" t="s">
        <v>1272</v>
      </c>
      <c r="T90" s="608">
        <f>РПЗ!L89</f>
        <v>2287548</v>
      </c>
      <c r="U90" s="270" t="s">
        <v>1272</v>
      </c>
      <c r="V90" s="270" t="s">
        <v>1272</v>
      </c>
      <c r="W90" s="512" t="s">
        <v>1272</v>
      </c>
      <c r="X90" s="513" t="s">
        <v>1272</v>
      </c>
      <c r="Y90" s="612" t="s">
        <v>1272</v>
      </c>
      <c r="Z90" s="612" t="s">
        <v>1272</v>
      </c>
      <c r="AA90" s="612" t="s">
        <v>1272</v>
      </c>
      <c r="AB90" s="612" t="s">
        <v>1272</v>
      </c>
      <c r="AC90" s="612" t="s">
        <v>1272</v>
      </c>
      <c r="AD90" s="612" t="s">
        <v>1272</v>
      </c>
      <c r="AE90" s="609" t="e">
        <f>Таблица5[[#This Row],[20]]-Таблица5[[#This Row],[30]]</f>
        <v>#VALUE!</v>
      </c>
      <c r="AF90" s="610" t="e">
        <f>(1-Таблица5[[#This Row],[25]]/Таблица5[[#This Row],[20]])</f>
        <v>#VALUE!</v>
      </c>
      <c r="AG90" s="183" t="s">
        <v>1272</v>
      </c>
      <c r="AH90" s="183" t="s">
        <v>1272</v>
      </c>
      <c r="AI90" s="183" t="s">
        <v>1272</v>
      </c>
      <c r="AJ90" s="64" t="s">
        <v>123</v>
      </c>
      <c r="AK90" s="611"/>
    </row>
    <row r="91" spans="1:37" ht="141" thickBot="1" x14ac:dyDescent="0.3">
      <c r="A91" s="166" t="str">
        <f>РПЗ!A90</f>
        <v>0604-00075</v>
      </c>
      <c r="B91" s="601" t="str">
        <f>РПЗ!$D90</f>
        <v xml:space="preserve"> Поставка щепы</v>
      </c>
      <c r="C91" s="602" t="str">
        <f>РПЗ!$AA90</f>
        <v xml:space="preserve">Ремонтно-строительная служба,
начальник службы Балышников Михаил Геннадьевич
тел.(4855)20-42-85 </v>
      </c>
      <c r="D91" s="603" t="str">
        <f>РПЗ!$AB90</f>
        <v>заказчик</v>
      </c>
      <c r="E91" s="147" t="s">
        <v>49</v>
      </c>
      <c r="F91" s="602" t="str">
        <f>РПЗ!Q90</f>
        <v>ОЗК</v>
      </c>
      <c r="G91" s="604"/>
      <c r="H91" s="605" t="str">
        <f>РПЗ!W90</f>
        <v>не применимо</v>
      </c>
      <c r="I91" s="613" t="s">
        <v>1272</v>
      </c>
      <c r="J91" s="607">
        <f>РПЗ!O90</f>
        <v>42370</v>
      </c>
      <c r="K91" s="616" t="s">
        <v>1272</v>
      </c>
      <c r="L91" s="25" t="s">
        <v>1272</v>
      </c>
      <c r="M91" s="25" t="s">
        <v>1272</v>
      </c>
      <c r="N91" s="25" t="s">
        <v>1272</v>
      </c>
      <c r="O91" s="25" t="s">
        <v>1272</v>
      </c>
      <c r="P91" s="25" t="s">
        <v>1272</v>
      </c>
      <c r="Q91" s="606" t="s">
        <v>1272</v>
      </c>
      <c r="R91" s="20">
        <f>РПЗ!P90</f>
        <v>42705</v>
      </c>
      <c r="S91" s="19" t="s">
        <v>1272</v>
      </c>
      <c r="T91" s="608">
        <f>РПЗ!L90</f>
        <v>609941.99999999988</v>
      </c>
      <c r="U91" s="270" t="s">
        <v>1272</v>
      </c>
      <c r="V91" s="270" t="s">
        <v>1272</v>
      </c>
      <c r="W91" s="512" t="s">
        <v>1272</v>
      </c>
      <c r="X91" s="513" t="s">
        <v>1272</v>
      </c>
      <c r="Y91" s="612" t="s">
        <v>1272</v>
      </c>
      <c r="Z91" s="612" t="s">
        <v>1272</v>
      </c>
      <c r="AA91" s="612" t="s">
        <v>1272</v>
      </c>
      <c r="AB91" s="612" t="s">
        <v>1272</v>
      </c>
      <c r="AC91" s="612" t="s">
        <v>1272</v>
      </c>
      <c r="AD91" s="612" t="s">
        <v>1272</v>
      </c>
      <c r="AE91" s="609" t="e">
        <f>Таблица5[[#This Row],[20]]-Таблица5[[#This Row],[30]]</f>
        <v>#VALUE!</v>
      </c>
      <c r="AF91" s="610" t="e">
        <f>(1-Таблица5[[#This Row],[25]]/Таблица5[[#This Row],[20]])</f>
        <v>#VALUE!</v>
      </c>
      <c r="AG91" s="183" t="s">
        <v>1272</v>
      </c>
      <c r="AH91" s="183" t="s">
        <v>1272</v>
      </c>
      <c r="AI91" s="183" t="s">
        <v>1272</v>
      </c>
      <c r="AJ91" s="64" t="s">
        <v>123</v>
      </c>
      <c r="AK91" s="611"/>
    </row>
    <row r="92" spans="1:37" ht="115.5" thickBot="1" x14ac:dyDescent="0.3">
      <c r="A92" s="166" t="str">
        <f>РПЗ!A91</f>
        <v>0604-00076</v>
      </c>
      <c r="B92" s="601" t="str">
        <f>РПЗ!$D91</f>
        <v xml:space="preserve"> Поставка горюче-смазочных материалов</v>
      </c>
      <c r="C92" s="602" t="str">
        <f>РПЗ!$AA91</f>
        <v>Транспортно-хозяйственная служба, Сухарев Ю. Н., тел.(4855)55-95-33</v>
      </c>
      <c r="D92" s="603" t="str">
        <f>РПЗ!$AB91</f>
        <v>заказчик</v>
      </c>
      <c r="E92" s="147" t="s">
        <v>49</v>
      </c>
      <c r="F92" s="602" t="str">
        <f>РПЗ!Q91</f>
        <v>ОЗК</v>
      </c>
      <c r="G92" s="604"/>
      <c r="H92" s="605" t="str">
        <f>РПЗ!W91</f>
        <v>не применимо</v>
      </c>
      <c r="I92" s="613" t="s">
        <v>1272</v>
      </c>
      <c r="J92" s="607" t="str">
        <f>РПЗ!O91</f>
        <v>1-4 кв.</v>
      </c>
      <c r="K92" s="616" t="s">
        <v>1272</v>
      </c>
      <c r="L92" s="25" t="s">
        <v>1272</v>
      </c>
      <c r="M92" s="25" t="s">
        <v>1272</v>
      </c>
      <c r="N92" s="25" t="s">
        <v>1272</v>
      </c>
      <c r="O92" s="25" t="s">
        <v>1272</v>
      </c>
      <c r="P92" s="25" t="s">
        <v>1272</v>
      </c>
      <c r="Q92" s="606" t="s">
        <v>1272</v>
      </c>
      <c r="R92" s="20">
        <f>РПЗ!P91</f>
        <v>42705</v>
      </c>
      <c r="S92" s="19" t="s">
        <v>1272</v>
      </c>
      <c r="T92" s="608">
        <f>РПЗ!L91</f>
        <v>354000</v>
      </c>
      <c r="U92" s="270" t="s">
        <v>1272</v>
      </c>
      <c r="V92" s="270" t="s">
        <v>1272</v>
      </c>
      <c r="W92" s="512" t="s">
        <v>1272</v>
      </c>
      <c r="X92" s="513" t="s">
        <v>1272</v>
      </c>
      <c r="Y92" s="612" t="s">
        <v>1272</v>
      </c>
      <c r="Z92" s="612" t="s">
        <v>1272</v>
      </c>
      <c r="AA92" s="612" t="s">
        <v>1272</v>
      </c>
      <c r="AB92" s="612" t="s">
        <v>1272</v>
      </c>
      <c r="AC92" s="612" t="s">
        <v>1272</v>
      </c>
      <c r="AD92" s="612" t="s">
        <v>1272</v>
      </c>
      <c r="AE92" s="609" t="e">
        <f>Таблица5[[#This Row],[20]]-Таблица5[[#This Row],[30]]</f>
        <v>#VALUE!</v>
      </c>
      <c r="AF92" s="610" t="e">
        <f>(1-Таблица5[[#This Row],[25]]/Таблица5[[#This Row],[20]])</f>
        <v>#VALUE!</v>
      </c>
      <c r="AG92" s="183" t="s">
        <v>1272</v>
      </c>
      <c r="AH92" s="183" t="s">
        <v>1272</v>
      </c>
      <c r="AI92" s="183" t="s">
        <v>1272</v>
      </c>
      <c r="AJ92" s="64" t="s">
        <v>123</v>
      </c>
      <c r="AK92" s="611"/>
    </row>
    <row r="93" spans="1:37" ht="141" thickBot="1" x14ac:dyDescent="0.3">
      <c r="A93" s="166" t="str">
        <f>РПЗ!A92</f>
        <v>0604-00077</v>
      </c>
      <c r="B93" s="601" t="str">
        <f>РПЗ!$D92</f>
        <v xml:space="preserve"> Выполнение работ по ремонту кабелей</v>
      </c>
      <c r="C93" s="602" t="str">
        <f>РПЗ!$AA92</f>
        <v>Отдел главного энергетика,
Главный энергетик
Малей Михаил Александрович,
тел.(4855)28-58-82</v>
      </c>
      <c r="D93" s="603" t="str">
        <f>РПЗ!$AB92</f>
        <v>заказчик</v>
      </c>
      <c r="E93" s="147" t="s">
        <v>49</v>
      </c>
      <c r="F93" s="602" t="str">
        <f>РПЗ!Q92</f>
        <v>ОЗК</v>
      </c>
      <c r="G93" s="604"/>
      <c r="H93" s="605" t="str">
        <f>РПЗ!W92</f>
        <v>не применимо</v>
      </c>
      <c r="I93" s="613" t="s">
        <v>1272</v>
      </c>
      <c r="J93" s="607">
        <f>РПЗ!O92</f>
        <v>42491</v>
      </c>
      <c r="K93" s="616" t="s">
        <v>1272</v>
      </c>
      <c r="L93" s="25" t="s">
        <v>1272</v>
      </c>
      <c r="M93" s="25" t="s">
        <v>1272</v>
      </c>
      <c r="N93" s="25" t="s">
        <v>1272</v>
      </c>
      <c r="O93" s="25" t="s">
        <v>1272</v>
      </c>
      <c r="P93" s="25" t="s">
        <v>1272</v>
      </c>
      <c r="Q93" s="606" t="s">
        <v>1272</v>
      </c>
      <c r="R93" s="20">
        <f>РПЗ!P92</f>
        <v>42522</v>
      </c>
      <c r="S93" s="19" t="s">
        <v>1272</v>
      </c>
      <c r="T93" s="608">
        <f>РПЗ!L92</f>
        <v>177000</v>
      </c>
      <c r="U93" s="270" t="s">
        <v>1272</v>
      </c>
      <c r="V93" s="270" t="s">
        <v>1272</v>
      </c>
      <c r="W93" s="512" t="s">
        <v>1272</v>
      </c>
      <c r="X93" s="513" t="s">
        <v>1272</v>
      </c>
      <c r="Y93" s="612" t="s">
        <v>1272</v>
      </c>
      <c r="Z93" s="612" t="s">
        <v>1272</v>
      </c>
      <c r="AA93" s="612" t="s">
        <v>1272</v>
      </c>
      <c r="AB93" s="612" t="s">
        <v>1272</v>
      </c>
      <c r="AC93" s="612" t="s">
        <v>1272</v>
      </c>
      <c r="AD93" s="612" t="s">
        <v>1272</v>
      </c>
      <c r="AE93" s="609" t="e">
        <f>Таблица5[[#This Row],[20]]-Таблица5[[#This Row],[30]]</f>
        <v>#VALUE!</v>
      </c>
      <c r="AF93" s="610" t="e">
        <f>(1-Таблица5[[#This Row],[25]]/Таблица5[[#This Row],[20]])</f>
        <v>#VALUE!</v>
      </c>
      <c r="AG93" s="183" t="s">
        <v>1272</v>
      </c>
      <c r="AH93" s="183" t="s">
        <v>1272</v>
      </c>
      <c r="AI93" s="183" t="s">
        <v>1272</v>
      </c>
      <c r="AJ93" s="64" t="s">
        <v>123</v>
      </c>
      <c r="AK93" s="611"/>
    </row>
    <row r="94" spans="1:37" ht="141" thickBot="1" x14ac:dyDescent="0.3">
      <c r="A94" s="166" t="str">
        <f>РПЗ!A93</f>
        <v>0604-00078</v>
      </c>
      <c r="B94" s="601" t="str">
        <f>РПЗ!$D93</f>
        <v xml:space="preserve"> Выполнение работ по ремонту кабелей</v>
      </c>
      <c r="C94" s="602" t="str">
        <f>РПЗ!$AA93</f>
        <v>Отдел главного энергетика,
Главный энергетик
Малей Михаил Александрович,
тел.(4855)28-58-82</v>
      </c>
      <c r="D94" s="603" t="str">
        <f>РПЗ!$AB93</f>
        <v>заказчик</v>
      </c>
      <c r="E94" s="147" t="s">
        <v>49</v>
      </c>
      <c r="F94" s="602" t="str">
        <f>РПЗ!Q93</f>
        <v>ОЗК</v>
      </c>
      <c r="G94" s="604"/>
      <c r="H94" s="605" t="str">
        <f>РПЗ!W93</f>
        <v>не применимо</v>
      </c>
      <c r="I94" s="613" t="s">
        <v>1272</v>
      </c>
      <c r="J94" s="607">
        <f>РПЗ!O93</f>
        <v>42522</v>
      </c>
      <c r="K94" s="616" t="s">
        <v>1272</v>
      </c>
      <c r="L94" s="25" t="s">
        <v>1272</v>
      </c>
      <c r="M94" s="25" t="s">
        <v>1272</v>
      </c>
      <c r="N94" s="25" t="s">
        <v>1272</v>
      </c>
      <c r="O94" s="25" t="s">
        <v>1272</v>
      </c>
      <c r="P94" s="25" t="s">
        <v>1272</v>
      </c>
      <c r="Q94" s="606" t="s">
        <v>1272</v>
      </c>
      <c r="R94" s="20">
        <f>РПЗ!P93</f>
        <v>42614</v>
      </c>
      <c r="S94" s="19" t="s">
        <v>1272</v>
      </c>
      <c r="T94" s="608">
        <f>РПЗ!L93</f>
        <v>177000</v>
      </c>
      <c r="U94" s="270" t="s">
        <v>1272</v>
      </c>
      <c r="V94" s="270" t="s">
        <v>1272</v>
      </c>
      <c r="W94" s="512" t="s">
        <v>1272</v>
      </c>
      <c r="X94" s="513" t="s">
        <v>1272</v>
      </c>
      <c r="Y94" s="612" t="s">
        <v>1272</v>
      </c>
      <c r="Z94" s="612" t="s">
        <v>1272</v>
      </c>
      <c r="AA94" s="612" t="s">
        <v>1272</v>
      </c>
      <c r="AB94" s="612" t="s">
        <v>1272</v>
      </c>
      <c r="AC94" s="612" t="s">
        <v>1272</v>
      </c>
      <c r="AD94" s="612" t="s">
        <v>1272</v>
      </c>
      <c r="AE94" s="609" t="e">
        <f>Таблица5[[#This Row],[20]]-Таблица5[[#This Row],[30]]</f>
        <v>#VALUE!</v>
      </c>
      <c r="AF94" s="610" t="e">
        <f>(1-Таблица5[[#This Row],[25]]/Таблица5[[#This Row],[20]])</f>
        <v>#VALUE!</v>
      </c>
      <c r="AG94" s="183" t="s">
        <v>1272</v>
      </c>
      <c r="AH94" s="183" t="s">
        <v>1272</v>
      </c>
      <c r="AI94" s="183" t="s">
        <v>1272</v>
      </c>
      <c r="AJ94" s="64" t="s">
        <v>123</v>
      </c>
      <c r="AK94" s="611"/>
    </row>
    <row r="95" spans="1:37" ht="141" thickBot="1" x14ac:dyDescent="0.3">
      <c r="A95" s="166" t="str">
        <f>РПЗ!A94</f>
        <v>0604-00079</v>
      </c>
      <c r="B95" s="601" t="str">
        <f>РПЗ!$D94</f>
        <v xml:space="preserve"> Выполнение работ по проведению испытаний и профилактических ремонтов электрооборудования сетей, распределительных подстанций и электрооборудования котельной</v>
      </c>
      <c r="C95" s="602" t="str">
        <f>РПЗ!$AA94</f>
        <v>Отдел главного энергетика,
Главный энергетик
Малей Михаил Александрович,
тел.(4855)28-58-82</v>
      </c>
      <c r="D95" s="603" t="str">
        <f>РПЗ!$AB94</f>
        <v>заказчик</v>
      </c>
      <c r="E95" s="147" t="s">
        <v>49</v>
      </c>
      <c r="F95" s="602" t="str">
        <f>РПЗ!Q94</f>
        <v>ОЗК</v>
      </c>
      <c r="G95" s="604"/>
      <c r="H95" s="605" t="str">
        <f>РПЗ!W94</f>
        <v>не применимо</v>
      </c>
      <c r="I95" s="613" t="s">
        <v>1272</v>
      </c>
      <c r="J95" s="607">
        <f>РПЗ!O94</f>
        <v>42370</v>
      </c>
      <c r="K95" s="616" t="s">
        <v>1272</v>
      </c>
      <c r="L95" s="25" t="s">
        <v>1272</v>
      </c>
      <c r="M95" s="25" t="s">
        <v>1272</v>
      </c>
      <c r="N95" s="25" t="s">
        <v>1272</v>
      </c>
      <c r="O95" s="25" t="s">
        <v>1272</v>
      </c>
      <c r="P95" s="25" t="s">
        <v>1272</v>
      </c>
      <c r="Q95" s="606" t="s">
        <v>1272</v>
      </c>
      <c r="R95" s="20">
        <f>РПЗ!P94</f>
        <v>42705</v>
      </c>
      <c r="S95" s="19" t="s">
        <v>1272</v>
      </c>
      <c r="T95" s="608">
        <f>РПЗ!L94</f>
        <v>171220</v>
      </c>
      <c r="U95" s="270" t="s">
        <v>1272</v>
      </c>
      <c r="V95" s="270" t="s">
        <v>1272</v>
      </c>
      <c r="W95" s="512" t="s">
        <v>1272</v>
      </c>
      <c r="X95" s="513" t="s">
        <v>1272</v>
      </c>
      <c r="Y95" s="612" t="s">
        <v>1272</v>
      </c>
      <c r="Z95" s="612" t="s">
        <v>1272</v>
      </c>
      <c r="AA95" s="612" t="s">
        <v>1272</v>
      </c>
      <c r="AB95" s="612" t="s">
        <v>1272</v>
      </c>
      <c r="AC95" s="612" t="s">
        <v>1272</v>
      </c>
      <c r="AD95" s="612" t="s">
        <v>1272</v>
      </c>
      <c r="AE95" s="609" t="e">
        <f>Таблица5[[#This Row],[20]]-Таблица5[[#This Row],[30]]</f>
        <v>#VALUE!</v>
      </c>
      <c r="AF95" s="610" t="e">
        <f>(1-Таблица5[[#This Row],[25]]/Таблица5[[#This Row],[20]])</f>
        <v>#VALUE!</v>
      </c>
      <c r="AG95" s="183" t="s">
        <v>1272</v>
      </c>
      <c r="AH95" s="183" t="s">
        <v>1272</v>
      </c>
      <c r="AI95" s="183" t="s">
        <v>1272</v>
      </c>
      <c r="AJ95" s="64" t="s">
        <v>123</v>
      </c>
      <c r="AK95" s="611"/>
    </row>
    <row r="96" spans="1:37" ht="141" thickBot="1" x14ac:dyDescent="0.3">
      <c r="A96" s="166" t="str">
        <f>РПЗ!A95</f>
        <v>0604-00080</v>
      </c>
      <c r="B96" s="601" t="str">
        <f>РПЗ!$D95</f>
        <v xml:space="preserve"> Выполнение работ по проведению ППР теплосантехнического оборудования, сетей и систем тепло и водоснабжения</v>
      </c>
      <c r="C96" s="602" t="str">
        <f>РПЗ!$AA95</f>
        <v>Отдел главного энергетика,
Главный энергетик
Малей Михаил Александрович,
тел.(4855)28-58-82</v>
      </c>
      <c r="D96" s="603" t="str">
        <f>РПЗ!$AB95</f>
        <v>заказчик</v>
      </c>
      <c r="E96" s="147" t="s">
        <v>49</v>
      </c>
      <c r="F96" s="602" t="str">
        <f>РПЗ!Q95</f>
        <v>ОЗК</v>
      </c>
      <c r="G96" s="604"/>
      <c r="H96" s="605" t="str">
        <f>РПЗ!W95</f>
        <v>не применимо</v>
      </c>
      <c r="I96" s="613" t="s">
        <v>1272</v>
      </c>
      <c r="J96" s="607">
        <f>РПЗ!O95</f>
        <v>42370</v>
      </c>
      <c r="K96" s="616" t="s">
        <v>1272</v>
      </c>
      <c r="L96" s="25" t="s">
        <v>1272</v>
      </c>
      <c r="M96" s="25" t="s">
        <v>1272</v>
      </c>
      <c r="N96" s="25" t="s">
        <v>1272</v>
      </c>
      <c r="O96" s="25" t="s">
        <v>1272</v>
      </c>
      <c r="P96" s="25" t="s">
        <v>1272</v>
      </c>
      <c r="Q96" s="606" t="s">
        <v>1272</v>
      </c>
      <c r="R96" s="20">
        <f>РПЗ!P95</f>
        <v>42705</v>
      </c>
      <c r="S96" s="19" t="s">
        <v>1272</v>
      </c>
      <c r="T96" s="608">
        <f>РПЗ!L95</f>
        <v>1652000</v>
      </c>
      <c r="U96" s="270" t="s">
        <v>1272</v>
      </c>
      <c r="V96" s="270" t="s">
        <v>1272</v>
      </c>
      <c r="W96" s="512" t="s">
        <v>1272</v>
      </c>
      <c r="X96" s="513" t="s">
        <v>1272</v>
      </c>
      <c r="Y96" s="612" t="s">
        <v>1272</v>
      </c>
      <c r="Z96" s="612" t="s">
        <v>1272</v>
      </c>
      <c r="AA96" s="612" t="s">
        <v>1272</v>
      </c>
      <c r="AB96" s="612" t="s">
        <v>1272</v>
      </c>
      <c r="AC96" s="612" t="s">
        <v>1272</v>
      </c>
      <c r="AD96" s="612" t="s">
        <v>1272</v>
      </c>
      <c r="AE96" s="609" t="e">
        <f>Таблица5[[#This Row],[20]]-Таблица5[[#This Row],[30]]</f>
        <v>#VALUE!</v>
      </c>
      <c r="AF96" s="610" t="e">
        <f>(1-Таблица5[[#This Row],[25]]/Таблица5[[#This Row],[20]])</f>
        <v>#VALUE!</v>
      </c>
      <c r="AG96" s="183" t="s">
        <v>1272</v>
      </c>
      <c r="AH96" s="183" t="s">
        <v>1272</v>
      </c>
      <c r="AI96" s="183" t="s">
        <v>1272</v>
      </c>
      <c r="AJ96" s="64" t="s">
        <v>123</v>
      </c>
      <c r="AK96" s="611"/>
    </row>
    <row r="97" spans="1:37" ht="141" thickBot="1" x14ac:dyDescent="0.3">
      <c r="A97" s="166" t="str">
        <f>РПЗ!A96</f>
        <v>0604-00081</v>
      </c>
      <c r="B97" s="601" t="str">
        <f>РПЗ!$D96</f>
        <v xml:space="preserve"> Выполнение работ по проведению ППР вентиляционного оборудования</v>
      </c>
      <c r="C97" s="602" t="str">
        <f>РПЗ!$AA96</f>
        <v>Отдел главного энергетика,
Главный энергетик
Малей Михаил Александрович,
тел.(4855)28-58-82</v>
      </c>
      <c r="D97" s="603" t="str">
        <f>РПЗ!$AB96</f>
        <v>заказчик</v>
      </c>
      <c r="E97" s="147" t="s">
        <v>49</v>
      </c>
      <c r="F97" s="602" t="str">
        <f>РПЗ!Q96</f>
        <v>ОЗК</v>
      </c>
      <c r="G97" s="604"/>
      <c r="H97" s="605" t="str">
        <f>РПЗ!W96</f>
        <v>не применимо</v>
      </c>
      <c r="I97" s="613" t="s">
        <v>1272</v>
      </c>
      <c r="J97" s="607">
        <f>РПЗ!O96</f>
        <v>42370</v>
      </c>
      <c r="K97" s="616" t="s">
        <v>1272</v>
      </c>
      <c r="L97" s="25" t="s">
        <v>1272</v>
      </c>
      <c r="M97" s="25" t="s">
        <v>1272</v>
      </c>
      <c r="N97" s="25" t="s">
        <v>1272</v>
      </c>
      <c r="O97" s="25" t="s">
        <v>1272</v>
      </c>
      <c r="P97" s="25" t="s">
        <v>1272</v>
      </c>
      <c r="Q97" s="606" t="s">
        <v>1272</v>
      </c>
      <c r="R97" s="20">
        <f>РПЗ!P96</f>
        <v>42705</v>
      </c>
      <c r="S97" s="19" t="s">
        <v>1272</v>
      </c>
      <c r="T97" s="608">
        <f>РПЗ!L96</f>
        <v>236000</v>
      </c>
      <c r="U97" s="270" t="s">
        <v>1272</v>
      </c>
      <c r="V97" s="270" t="s">
        <v>1272</v>
      </c>
      <c r="W97" s="512" t="s">
        <v>1272</v>
      </c>
      <c r="X97" s="513" t="s">
        <v>1272</v>
      </c>
      <c r="Y97" s="612" t="s">
        <v>1272</v>
      </c>
      <c r="Z97" s="612" t="s">
        <v>1272</v>
      </c>
      <c r="AA97" s="612" t="s">
        <v>1272</v>
      </c>
      <c r="AB97" s="612" t="s">
        <v>1272</v>
      </c>
      <c r="AC97" s="612" t="s">
        <v>1272</v>
      </c>
      <c r="AD97" s="612" t="s">
        <v>1272</v>
      </c>
      <c r="AE97" s="609" t="e">
        <f>Таблица5[[#This Row],[20]]-Таблица5[[#This Row],[30]]</f>
        <v>#VALUE!</v>
      </c>
      <c r="AF97" s="610" t="e">
        <f>(1-Таблица5[[#This Row],[25]]/Таблица5[[#This Row],[20]])</f>
        <v>#VALUE!</v>
      </c>
      <c r="AG97" s="183" t="s">
        <v>1272</v>
      </c>
      <c r="AH97" s="183" t="s">
        <v>1272</v>
      </c>
      <c r="AI97" s="183" t="s">
        <v>1272</v>
      </c>
      <c r="AJ97" s="64" t="s">
        <v>123</v>
      </c>
      <c r="AK97" s="611"/>
    </row>
    <row r="98" spans="1:37" ht="141" thickBot="1" x14ac:dyDescent="0.3">
      <c r="A98" s="166" t="str">
        <f>РПЗ!A97</f>
        <v>0604-00082</v>
      </c>
      <c r="B98" s="601" t="str">
        <f>РПЗ!$D97</f>
        <v xml:space="preserve"> Проведение работ по проведению ППР электротехнологического оборудования</v>
      </c>
      <c r="C98" s="602" t="str">
        <f>РПЗ!$AA97</f>
        <v>Отдел главного энергетика,
Главный энергетик
Малей Михаил Александрович,
тел.(4855)28-58-82</v>
      </c>
      <c r="D98" s="603" t="str">
        <f>РПЗ!$AB97</f>
        <v>заказчик</v>
      </c>
      <c r="E98" s="147" t="s">
        <v>49</v>
      </c>
      <c r="F98" s="602" t="str">
        <f>РПЗ!Q97</f>
        <v>ОЗК</v>
      </c>
      <c r="G98" s="604"/>
      <c r="H98" s="605" t="str">
        <f>РПЗ!W97</f>
        <v>не применимо</v>
      </c>
      <c r="I98" s="613" t="s">
        <v>1272</v>
      </c>
      <c r="J98" s="607">
        <f>РПЗ!O97</f>
        <v>42370</v>
      </c>
      <c r="K98" s="616" t="s">
        <v>1272</v>
      </c>
      <c r="L98" s="25" t="s">
        <v>1272</v>
      </c>
      <c r="M98" s="25" t="s">
        <v>1272</v>
      </c>
      <c r="N98" s="25" t="s">
        <v>1272</v>
      </c>
      <c r="O98" s="25" t="s">
        <v>1272</v>
      </c>
      <c r="P98" s="25" t="s">
        <v>1272</v>
      </c>
      <c r="Q98" s="606" t="s">
        <v>1272</v>
      </c>
      <c r="R98" s="20">
        <f>РПЗ!P97</f>
        <v>42705</v>
      </c>
      <c r="S98" s="19" t="s">
        <v>1272</v>
      </c>
      <c r="T98" s="608">
        <f>РПЗ!L97</f>
        <v>354700</v>
      </c>
      <c r="U98" s="270" t="s">
        <v>1272</v>
      </c>
      <c r="V98" s="270" t="s">
        <v>1272</v>
      </c>
      <c r="W98" s="512" t="s">
        <v>1272</v>
      </c>
      <c r="X98" s="513" t="s">
        <v>1272</v>
      </c>
      <c r="Y98" s="612" t="s">
        <v>1272</v>
      </c>
      <c r="Z98" s="612" t="s">
        <v>1272</v>
      </c>
      <c r="AA98" s="612" t="s">
        <v>1272</v>
      </c>
      <c r="AB98" s="612" t="s">
        <v>1272</v>
      </c>
      <c r="AC98" s="612" t="s">
        <v>1272</v>
      </c>
      <c r="AD98" s="612" t="s">
        <v>1272</v>
      </c>
      <c r="AE98" s="609" t="e">
        <f>Таблица5[[#This Row],[20]]-Таблица5[[#This Row],[30]]</f>
        <v>#VALUE!</v>
      </c>
      <c r="AF98" s="610" t="e">
        <f>(1-Таблица5[[#This Row],[25]]/Таблица5[[#This Row],[20]])</f>
        <v>#VALUE!</v>
      </c>
      <c r="AG98" s="183" t="s">
        <v>1272</v>
      </c>
      <c r="AH98" s="183" t="s">
        <v>1272</v>
      </c>
      <c r="AI98" s="183" t="s">
        <v>1272</v>
      </c>
      <c r="AJ98" s="64" t="s">
        <v>123</v>
      </c>
      <c r="AK98" s="611"/>
    </row>
    <row r="99" spans="1:37" ht="141" thickBot="1" x14ac:dyDescent="0.3">
      <c r="A99" s="166" t="str">
        <f>РПЗ!A98</f>
        <v>0604-00083</v>
      </c>
      <c r="B99" s="601" t="str">
        <f>РПЗ!$D98</f>
        <v xml:space="preserve"> Проведение работ по ремонту котлов и котельно-вспомогательного оборудования</v>
      </c>
      <c r="C99" s="602" t="str">
        <f>РПЗ!$AA98</f>
        <v>Отдел главного энергетика,
Главный энергетик
Малей Михаил Александрович,
тел.(4855)28-58-82</v>
      </c>
      <c r="D99" s="603" t="str">
        <f>РПЗ!$AB98</f>
        <v>заказчик</v>
      </c>
      <c r="E99" s="147" t="s">
        <v>49</v>
      </c>
      <c r="F99" s="602" t="str">
        <f>РПЗ!Q98</f>
        <v>ОЗК</v>
      </c>
      <c r="G99" s="604"/>
      <c r="H99" s="605" t="str">
        <f>РПЗ!W98</f>
        <v>не применимо</v>
      </c>
      <c r="I99" s="613" t="s">
        <v>1272</v>
      </c>
      <c r="J99" s="607">
        <f>РПЗ!O98</f>
        <v>42370</v>
      </c>
      <c r="K99" s="616" t="s">
        <v>1272</v>
      </c>
      <c r="L99" s="25" t="s">
        <v>1272</v>
      </c>
      <c r="M99" s="25" t="s">
        <v>1272</v>
      </c>
      <c r="N99" s="25" t="s">
        <v>1272</v>
      </c>
      <c r="O99" s="25" t="s">
        <v>1272</v>
      </c>
      <c r="P99" s="25" t="s">
        <v>1272</v>
      </c>
      <c r="Q99" s="606" t="s">
        <v>1272</v>
      </c>
      <c r="R99" s="20">
        <f>РПЗ!P98</f>
        <v>42705</v>
      </c>
      <c r="S99" s="19" t="s">
        <v>1272</v>
      </c>
      <c r="T99" s="608">
        <f>РПЗ!L98</f>
        <v>236000</v>
      </c>
      <c r="U99" s="270" t="s">
        <v>1272</v>
      </c>
      <c r="V99" s="270" t="s">
        <v>1272</v>
      </c>
      <c r="W99" s="512" t="s">
        <v>1272</v>
      </c>
      <c r="X99" s="513" t="s">
        <v>1272</v>
      </c>
      <c r="Y99" s="612" t="s">
        <v>1272</v>
      </c>
      <c r="Z99" s="612" t="s">
        <v>1272</v>
      </c>
      <c r="AA99" s="612" t="s">
        <v>1272</v>
      </c>
      <c r="AB99" s="612" t="s">
        <v>1272</v>
      </c>
      <c r="AC99" s="612" t="s">
        <v>1272</v>
      </c>
      <c r="AD99" s="612" t="s">
        <v>1272</v>
      </c>
      <c r="AE99" s="609" t="e">
        <f>Таблица5[[#This Row],[20]]-Таблица5[[#This Row],[30]]</f>
        <v>#VALUE!</v>
      </c>
      <c r="AF99" s="610" t="e">
        <f>(1-Таблица5[[#This Row],[25]]/Таблица5[[#This Row],[20]])</f>
        <v>#VALUE!</v>
      </c>
      <c r="AG99" s="183" t="s">
        <v>1272</v>
      </c>
      <c r="AH99" s="183" t="s">
        <v>1272</v>
      </c>
      <c r="AI99" s="183" t="s">
        <v>1272</v>
      </c>
      <c r="AJ99" s="64" t="s">
        <v>123</v>
      </c>
      <c r="AK99" s="611"/>
    </row>
    <row r="100" spans="1:37" ht="141" thickBot="1" x14ac:dyDescent="0.3">
      <c r="A100" s="166" t="str">
        <f>РПЗ!A99</f>
        <v>0604-00084</v>
      </c>
      <c r="B100" s="601" t="str">
        <f>РПЗ!$D99</f>
        <v xml:space="preserve"> Поставка материалов и комплектующих</v>
      </c>
      <c r="C100" s="602" t="str">
        <f>РПЗ!$AA99</f>
        <v>Отдел главного энергетика,
Главный энергетик
Малей Михаил Александрович,
тел.(4855)28-58-82</v>
      </c>
      <c r="D100" s="603" t="str">
        <f>РПЗ!$AB99</f>
        <v>заказчик</v>
      </c>
      <c r="E100" s="147" t="s">
        <v>49</v>
      </c>
      <c r="F100" s="602" t="str">
        <f>РПЗ!Q99</f>
        <v>ОЗК</v>
      </c>
      <c r="G100" s="604"/>
      <c r="H100" s="605" t="str">
        <f>РПЗ!W99</f>
        <v>не применимо</v>
      </c>
      <c r="I100" s="613" t="s">
        <v>1272</v>
      </c>
      <c r="J100" s="607">
        <f>РПЗ!O99</f>
        <v>42370</v>
      </c>
      <c r="K100" s="616" t="s">
        <v>1272</v>
      </c>
      <c r="L100" s="25" t="s">
        <v>1272</v>
      </c>
      <c r="M100" s="25" t="s">
        <v>1272</v>
      </c>
      <c r="N100" s="25" t="s">
        <v>1272</v>
      </c>
      <c r="O100" s="25" t="s">
        <v>1272</v>
      </c>
      <c r="P100" s="25" t="s">
        <v>1272</v>
      </c>
      <c r="Q100" s="606" t="s">
        <v>1272</v>
      </c>
      <c r="R100" s="20">
        <f>РПЗ!P99</f>
        <v>42705</v>
      </c>
      <c r="S100" s="19" t="s">
        <v>1272</v>
      </c>
      <c r="T100" s="608">
        <f>РПЗ!L99</f>
        <v>1279100</v>
      </c>
      <c r="U100" s="270" t="s">
        <v>1272</v>
      </c>
      <c r="V100" s="270" t="s">
        <v>1272</v>
      </c>
      <c r="W100" s="512" t="s">
        <v>1272</v>
      </c>
      <c r="X100" s="513" t="s">
        <v>1272</v>
      </c>
      <c r="Y100" s="612" t="s">
        <v>1272</v>
      </c>
      <c r="Z100" s="612" t="s">
        <v>1272</v>
      </c>
      <c r="AA100" s="612" t="s">
        <v>1272</v>
      </c>
      <c r="AB100" s="612" t="s">
        <v>1272</v>
      </c>
      <c r="AC100" s="612" t="s">
        <v>1272</v>
      </c>
      <c r="AD100" s="612" t="s">
        <v>1272</v>
      </c>
      <c r="AE100" s="609" t="e">
        <f>Таблица5[[#This Row],[20]]-Таблица5[[#This Row],[30]]</f>
        <v>#VALUE!</v>
      </c>
      <c r="AF100" s="610" t="e">
        <f>(1-Таблица5[[#This Row],[25]]/Таблица5[[#This Row],[20]])</f>
        <v>#VALUE!</v>
      </c>
      <c r="AG100" s="183" t="s">
        <v>1272</v>
      </c>
      <c r="AH100" s="183" t="s">
        <v>1272</v>
      </c>
      <c r="AI100" s="183" t="s">
        <v>1272</v>
      </c>
      <c r="AJ100" s="64" t="s">
        <v>123</v>
      </c>
      <c r="AK100" s="611"/>
    </row>
    <row r="101" spans="1:37" ht="141" thickBot="1" x14ac:dyDescent="0.3">
      <c r="A101" s="166" t="str">
        <f>РПЗ!A100</f>
        <v>0604-00085</v>
      </c>
      <c r="B101" s="601" t="str">
        <f>РПЗ!$D100</f>
        <v xml:space="preserve"> Поставка материалов и комплектующих</v>
      </c>
      <c r="C101" s="602" t="str">
        <f>РПЗ!$AA100</f>
        <v>Отдел главного энергетика,
Главный энергетик
Малей Михаил Александрович,
тел.(4855)28-58-82</v>
      </c>
      <c r="D101" s="603" t="str">
        <f>РПЗ!$AB100</f>
        <v>заказчик</v>
      </c>
      <c r="E101" s="147" t="s">
        <v>49</v>
      </c>
      <c r="F101" s="602" t="str">
        <f>РПЗ!Q100</f>
        <v>ОЗК</v>
      </c>
      <c r="G101" s="604"/>
      <c r="H101" s="605" t="str">
        <f>РПЗ!W100</f>
        <v>не применимо</v>
      </c>
      <c r="I101" s="613" t="s">
        <v>1272</v>
      </c>
      <c r="J101" s="607">
        <f>РПЗ!O100</f>
        <v>42370</v>
      </c>
      <c r="K101" s="616" t="s">
        <v>1272</v>
      </c>
      <c r="L101" s="25" t="s">
        <v>1272</v>
      </c>
      <c r="M101" s="25" t="s">
        <v>1272</v>
      </c>
      <c r="N101" s="25" t="s">
        <v>1272</v>
      </c>
      <c r="O101" s="25" t="s">
        <v>1272</v>
      </c>
      <c r="P101" s="25" t="s">
        <v>1272</v>
      </c>
      <c r="Q101" s="606" t="s">
        <v>1272</v>
      </c>
      <c r="R101" s="20">
        <f>РПЗ!P100</f>
        <v>42705</v>
      </c>
      <c r="S101" s="19" t="s">
        <v>1272</v>
      </c>
      <c r="T101" s="608">
        <f>РПЗ!L100</f>
        <v>236000</v>
      </c>
      <c r="U101" s="270" t="s">
        <v>1272</v>
      </c>
      <c r="V101" s="270" t="s">
        <v>1272</v>
      </c>
      <c r="W101" s="512" t="s">
        <v>1272</v>
      </c>
      <c r="X101" s="513" t="s">
        <v>1272</v>
      </c>
      <c r="Y101" s="612" t="s">
        <v>1272</v>
      </c>
      <c r="Z101" s="612" t="s">
        <v>1272</v>
      </c>
      <c r="AA101" s="612" t="s">
        <v>1272</v>
      </c>
      <c r="AB101" s="612" t="s">
        <v>1272</v>
      </c>
      <c r="AC101" s="612" t="s">
        <v>1272</v>
      </c>
      <c r="AD101" s="612" t="s">
        <v>1272</v>
      </c>
      <c r="AE101" s="609" t="e">
        <f>Таблица5[[#This Row],[20]]-Таблица5[[#This Row],[30]]</f>
        <v>#VALUE!</v>
      </c>
      <c r="AF101" s="610" t="e">
        <f>(1-Таблица5[[#This Row],[25]]/Таблица5[[#This Row],[20]])</f>
        <v>#VALUE!</v>
      </c>
      <c r="AG101" s="183" t="s">
        <v>1272</v>
      </c>
      <c r="AH101" s="183" t="s">
        <v>1272</v>
      </c>
      <c r="AI101" s="183" t="s">
        <v>1272</v>
      </c>
      <c r="AJ101" s="64" t="s">
        <v>123</v>
      </c>
      <c r="AK101" s="611"/>
    </row>
    <row r="102" spans="1:37" ht="141" thickBot="1" x14ac:dyDescent="0.3">
      <c r="A102" s="166" t="str">
        <f>РПЗ!A101</f>
        <v>0604-00086</v>
      </c>
      <c r="B102" s="601" t="str">
        <f>РПЗ!$D101</f>
        <v xml:space="preserve"> Оказание услуг по обслуживанию компрессоров</v>
      </c>
      <c r="C102" s="602" t="str">
        <f>РПЗ!$AA101</f>
        <v>Отдел главного энергетика,
Главный энергетик
Малей Михаил Александрович,
тел.(4855)28-58-82</v>
      </c>
      <c r="D102" s="603" t="str">
        <f>РПЗ!$AB101</f>
        <v>заказчик</v>
      </c>
      <c r="E102" s="147" t="s">
        <v>282</v>
      </c>
      <c r="F102" s="602" t="str">
        <f>РПЗ!Q101</f>
        <v>ОЗК</v>
      </c>
      <c r="G102" s="604" t="s">
        <v>118</v>
      </c>
      <c r="H102" s="605" t="str">
        <f>РПЗ!W101</f>
        <v>не применимо</v>
      </c>
      <c r="I102" s="25">
        <v>42444</v>
      </c>
      <c r="J102" s="607">
        <f>РПЗ!O101</f>
        <v>42430</v>
      </c>
      <c r="K102" s="616">
        <v>42430</v>
      </c>
      <c r="L102" s="25">
        <v>42467</v>
      </c>
      <c r="M102" s="25">
        <v>42454</v>
      </c>
      <c r="N102" s="25">
        <v>42467</v>
      </c>
      <c r="O102" s="25">
        <v>42454</v>
      </c>
      <c r="P102" s="25">
        <v>42467</v>
      </c>
      <c r="Q102" s="606" t="s">
        <v>1272</v>
      </c>
      <c r="R102" s="20">
        <f>РПЗ!P101</f>
        <v>42705</v>
      </c>
      <c r="S102" s="19" t="s">
        <v>1272</v>
      </c>
      <c r="T102" s="608">
        <f>РПЗ!L101</f>
        <v>1339180.02</v>
      </c>
      <c r="U102" s="270" t="s">
        <v>1272</v>
      </c>
      <c r="V102" s="270" t="s">
        <v>1272</v>
      </c>
      <c r="W102" s="512" t="s">
        <v>1272</v>
      </c>
      <c r="X102" s="513" t="s">
        <v>1272</v>
      </c>
      <c r="Y102" s="612" t="s">
        <v>1272</v>
      </c>
      <c r="Z102" s="612" t="s">
        <v>1272</v>
      </c>
      <c r="AA102" s="612" t="s">
        <v>1272</v>
      </c>
      <c r="AB102" s="612" t="s">
        <v>1272</v>
      </c>
      <c r="AC102" s="612" t="s">
        <v>1272</v>
      </c>
      <c r="AD102" s="612" t="s">
        <v>1272</v>
      </c>
      <c r="AE102" s="609" t="e">
        <f>Таблица5[[#This Row],[20]]-Таблица5[[#This Row],[30]]</f>
        <v>#VALUE!</v>
      </c>
      <c r="AF102" s="610" t="e">
        <f>(1-Таблица5[[#This Row],[25]]/Таблица5[[#This Row],[20]])</f>
        <v>#VALUE!</v>
      </c>
      <c r="AG102" s="183" t="s">
        <v>1272</v>
      </c>
      <c r="AH102" s="183" t="s">
        <v>1272</v>
      </c>
      <c r="AI102" s="183" t="s">
        <v>1272</v>
      </c>
      <c r="AJ102" s="64" t="s">
        <v>123</v>
      </c>
      <c r="AK102" s="611"/>
    </row>
    <row r="103" spans="1:37" ht="179.25" thickBot="1" x14ac:dyDescent="0.3">
      <c r="A103" s="166" t="str">
        <f>РПЗ!A102</f>
        <v>0604-00087</v>
      </c>
      <c r="B103" s="601" t="str">
        <f>РПЗ!$D102</f>
        <v>Поставка кондиционера в помещение серверной</v>
      </c>
      <c r="C103" s="602" t="str">
        <f>РПЗ!$AA102</f>
        <v>Управление развития и модернизации производства,
Начальник управления Писулин Вячеслав Михайлович,
тел.(910)978-45-96</v>
      </c>
      <c r="D103" s="603" t="str">
        <f>РПЗ!$AB102</f>
        <v>заказчик</v>
      </c>
      <c r="E103" s="147" t="s">
        <v>49</v>
      </c>
      <c r="F103" s="602" t="str">
        <f>РПЗ!Q102</f>
        <v>ОЗК</v>
      </c>
      <c r="G103" s="604"/>
      <c r="H103" s="605" t="str">
        <f>РПЗ!W102</f>
        <v>не применимо</v>
      </c>
      <c r="I103" s="613" t="s">
        <v>1272</v>
      </c>
      <c r="J103" s="607">
        <f>РПЗ!O102</f>
        <v>42461</v>
      </c>
      <c r="K103" s="616" t="s">
        <v>1272</v>
      </c>
      <c r="L103" s="25" t="s">
        <v>1272</v>
      </c>
      <c r="M103" s="25" t="s">
        <v>1272</v>
      </c>
      <c r="N103" s="25" t="s">
        <v>1272</v>
      </c>
      <c r="O103" s="25" t="s">
        <v>1272</v>
      </c>
      <c r="P103" s="25" t="s">
        <v>1272</v>
      </c>
      <c r="Q103" s="606" t="s">
        <v>1272</v>
      </c>
      <c r="R103" s="20">
        <f>РПЗ!P102</f>
        <v>42491</v>
      </c>
      <c r="S103" s="19" t="s">
        <v>1272</v>
      </c>
      <c r="T103" s="608">
        <f>РПЗ!L102</f>
        <v>150000</v>
      </c>
      <c r="U103" s="270" t="s">
        <v>1272</v>
      </c>
      <c r="V103" s="270" t="s">
        <v>1272</v>
      </c>
      <c r="W103" s="512" t="s">
        <v>1272</v>
      </c>
      <c r="X103" s="513" t="s">
        <v>1272</v>
      </c>
      <c r="Y103" s="612" t="s">
        <v>1272</v>
      </c>
      <c r="Z103" s="612" t="s">
        <v>1272</v>
      </c>
      <c r="AA103" s="612" t="s">
        <v>1272</v>
      </c>
      <c r="AB103" s="612" t="s">
        <v>1272</v>
      </c>
      <c r="AC103" s="612" t="s">
        <v>1272</v>
      </c>
      <c r="AD103" s="612" t="s">
        <v>1272</v>
      </c>
      <c r="AE103" s="609" t="e">
        <f>Таблица5[[#This Row],[20]]-Таблица5[[#This Row],[30]]</f>
        <v>#VALUE!</v>
      </c>
      <c r="AF103" s="610" t="e">
        <f>(1-Таблица5[[#This Row],[25]]/Таблица5[[#This Row],[20]])</f>
        <v>#VALUE!</v>
      </c>
      <c r="AG103" s="183" t="s">
        <v>1272</v>
      </c>
      <c r="AH103" s="183" t="s">
        <v>1272</v>
      </c>
      <c r="AI103" s="183" t="s">
        <v>1272</v>
      </c>
      <c r="AJ103" s="64" t="s">
        <v>123</v>
      </c>
      <c r="AK103" s="611"/>
    </row>
    <row r="104" spans="1:37" ht="153.75" thickBot="1" x14ac:dyDescent="0.3">
      <c r="A104" s="166" t="str">
        <f>РПЗ!A103</f>
        <v>0604-00088</v>
      </c>
      <c r="B104" s="601" t="str">
        <f>РПЗ!$D103</f>
        <v xml:space="preserve"> Поставка запасных частей для ЭВМ</v>
      </c>
      <c r="C104" s="602" t="str">
        <f>РПЗ!$AA103</f>
        <v>Отдел информационных технологий, 
Начальник отдела
Кожевников Евгений Николаевич,
тел.(915)976-19-77</v>
      </c>
      <c r="D104" s="603" t="str">
        <f>РПЗ!$AB103</f>
        <v>ООО "РТ-Информ"</v>
      </c>
      <c r="E104" s="147" t="s">
        <v>49</v>
      </c>
      <c r="F104" s="602" t="str">
        <f>РПЗ!Q103</f>
        <v>ОЗК</v>
      </c>
      <c r="G104" s="604"/>
      <c r="H104" s="605" t="str">
        <f>РПЗ!W103</f>
        <v>не применимо</v>
      </c>
      <c r="I104" s="613" t="s">
        <v>1272</v>
      </c>
      <c r="J104" s="607" t="str">
        <f>РПЗ!O103</f>
        <v>июнь - 163,0
август - 50,7
ноябрь - 130,6</v>
      </c>
      <c r="K104" s="616" t="s">
        <v>1272</v>
      </c>
      <c r="L104" s="25" t="s">
        <v>1272</v>
      </c>
      <c r="M104" s="25" t="s">
        <v>1272</v>
      </c>
      <c r="N104" s="25" t="s">
        <v>1272</v>
      </c>
      <c r="O104" s="25" t="s">
        <v>1272</v>
      </c>
      <c r="P104" s="25" t="s">
        <v>1272</v>
      </c>
      <c r="Q104" s="606" t="s">
        <v>1272</v>
      </c>
      <c r="R104" s="20" t="str">
        <f>РПЗ!P103</f>
        <v>июль 2016
сентябрь 2016
декабрь 2016</v>
      </c>
      <c r="S104" s="19" t="s">
        <v>1272</v>
      </c>
      <c r="T104" s="608">
        <f>РПЗ!L103</f>
        <v>344300</v>
      </c>
      <c r="U104" s="270" t="s">
        <v>1272</v>
      </c>
      <c r="V104" s="270" t="s">
        <v>1272</v>
      </c>
      <c r="W104" s="512" t="s">
        <v>1272</v>
      </c>
      <c r="X104" s="513" t="s">
        <v>1272</v>
      </c>
      <c r="Y104" s="612" t="s">
        <v>1272</v>
      </c>
      <c r="Z104" s="612" t="s">
        <v>1272</v>
      </c>
      <c r="AA104" s="612" t="s">
        <v>1272</v>
      </c>
      <c r="AB104" s="612" t="s">
        <v>1272</v>
      </c>
      <c r="AC104" s="612" t="s">
        <v>1272</v>
      </c>
      <c r="AD104" s="612" t="s">
        <v>1272</v>
      </c>
      <c r="AE104" s="609" t="e">
        <f>Таблица5[[#This Row],[20]]-Таблица5[[#This Row],[30]]</f>
        <v>#VALUE!</v>
      </c>
      <c r="AF104" s="610" t="e">
        <f>(1-Таблица5[[#This Row],[25]]/Таблица5[[#This Row],[20]])</f>
        <v>#VALUE!</v>
      </c>
      <c r="AG104" s="183" t="s">
        <v>1272</v>
      </c>
      <c r="AH104" s="183" t="s">
        <v>1272</v>
      </c>
      <c r="AI104" s="183" t="s">
        <v>1272</v>
      </c>
      <c r="AJ104" s="64" t="s">
        <v>123</v>
      </c>
      <c r="AK104" s="611"/>
    </row>
    <row r="105" spans="1:37" ht="153.75" thickBot="1" x14ac:dyDescent="0.3">
      <c r="A105" s="166" t="str">
        <f>РПЗ!A104</f>
        <v>0604-00089</v>
      </c>
      <c r="B105" s="601" t="str">
        <f>РПЗ!$D104</f>
        <v xml:space="preserve"> Поставка картриджей для копиров и принтеров</v>
      </c>
      <c r="C105" s="602" t="str">
        <f>РПЗ!$AA104</f>
        <v>Отдел информационных технологий, 
Начальник отдела
Кожевников Евгений Николаевич,
тел.(915)976-19-77</v>
      </c>
      <c r="D105" s="603" t="str">
        <f>РПЗ!$AB104</f>
        <v>ООО "РТ-Информ"</v>
      </c>
      <c r="E105" s="147" t="s">
        <v>49</v>
      </c>
      <c r="F105" s="602" t="str">
        <f>РПЗ!Q104</f>
        <v>ОЗК</v>
      </c>
      <c r="G105" s="604"/>
      <c r="H105" s="605" t="str">
        <f>РПЗ!W104</f>
        <v>не применимо</v>
      </c>
      <c r="I105" s="613" t="s">
        <v>1272</v>
      </c>
      <c r="J105" s="607" t="str">
        <f>РПЗ!O104</f>
        <v>июнь - 545,0
август - 272,5
ноябрь - 272,5</v>
      </c>
      <c r="K105" s="616" t="s">
        <v>1272</v>
      </c>
      <c r="L105" s="25" t="s">
        <v>1272</v>
      </c>
      <c r="M105" s="25" t="s">
        <v>1272</v>
      </c>
      <c r="N105" s="25" t="s">
        <v>1272</v>
      </c>
      <c r="O105" s="25" t="s">
        <v>1272</v>
      </c>
      <c r="P105" s="25" t="s">
        <v>1272</v>
      </c>
      <c r="Q105" s="606" t="s">
        <v>1272</v>
      </c>
      <c r="R105" s="20" t="str">
        <f>РПЗ!P104</f>
        <v>июль 2016
сентябрь 2016
декабрь 2016</v>
      </c>
      <c r="S105" s="19" t="s">
        <v>1272</v>
      </c>
      <c r="T105" s="608">
        <f>РПЗ!L104</f>
        <v>1090000</v>
      </c>
      <c r="U105" s="270" t="s">
        <v>1272</v>
      </c>
      <c r="V105" s="270" t="s">
        <v>1272</v>
      </c>
      <c r="W105" s="512" t="s">
        <v>1272</v>
      </c>
      <c r="X105" s="513" t="s">
        <v>1272</v>
      </c>
      <c r="Y105" s="612" t="s">
        <v>1272</v>
      </c>
      <c r="Z105" s="612" t="s">
        <v>1272</v>
      </c>
      <c r="AA105" s="612" t="s">
        <v>1272</v>
      </c>
      <c r="AB105" s="612" t="s">
        <v>1272</v>
      </c>
      <c r="AC105" s="612" t="s">
        <v>1272</v>
      </c>
      <c r="AD105" s="612" t="s">
        <v>1272</v>
      </c>
      <c r="AE105" s="609" t="e">
        <f>Таблица5[[#This Row],[20]]-Таблица5[[#This Row],[30]]</f>
        <v>#VALUE!</v>
      </c>
      <c r="AF105" s="610" t="e">
        <f>(1-Таблица5[[#This Row],[25]]/Таблица5[[#This Row],[20]])</f>
        <v>#VALUE!</v>
      </c>
      <c r="AG105" s="183" t="s">
        <v>1272</v>
      </c>
      <c r="AH105" s="183" t="s">
        <v>1272</v>
      </c>
      <c r="AI105" s="183" t="s">
        <v>1272</v>
      </c>
      <c r="AJ105" s="64" t="s">
        <v>123</v>
      </c>
      <c r="AK105" s="611"/>
    </row>
    <row r="106" spans="1:37" ht="153.75" thickBot="1" x14ac:dyDescent="0.3">
      <c r="A106" s="166" t="str">
        <f>РПЗ!A105</f>
        <v>0604-00090</v>
      </c>
      <c r="B106" s="601" t="str">
        <f>РПЗ!$D105</f>
        <v xml:space="preserve"> Оказание услуги по техническому обслуживанию и ремонту оргтехники для офисов, электронных вычислительных машин и используемого совместно с ними периферийного оборудования</v>
      </c>
      <c r="C106" s="602" t="str">
        <f>РПЗ!$AA105</f>
        <v>Отдел информационных технологий, 
Начальник отдела
Кожевников Евгений Николаевич,
тел.(915)976-19-77</v>
      </c>
      <c r="D106" s="603" t="str">
        <f>РПЗ!$AB105</f>
        <v>заказчик</v>
      </c>
      <c r="E106" s="147" t="s">
        <v>49</v>
      </c>
      <c r="F106" s="602" t="str">
        <f>РПЗ!Q105</f>
        <v>ОЗК</v>
      </c>
      <c r="G106" s="604"/>
      <c r="H106" s="605" t="str">
        <f>РПЗ!W105</f>
        <v>не применимо</v>
      </c>
      <c r="I106" s="613" t="s">
        <v>1272</v>
      </c>
      <c r="J106" s="607" t="str">
        <f>РПЗ!O105</f>
        <v>1 кв. - 86,6
2 кв. - 95,0
3 кв. - 85,8
4 кв. - 95,8</v>
      </c>
      <c r="K106" s="616" t="s">
        <v>1272</v>
      </c>
      <c r="L106" s="25" t="s">
        <v>1272</v>
      </c>
      <c r="M106" s="25" t="s">
        <v>1272</v>
      </c>
      <c r="N106" s="25" t="s">
        <v>1272</v>
      </c>
      <c r="O106" s="25" t="s">
        <v>1272</v>
      </c>
      <c r="P106" s="25" t="s">
        <v>1272</v>
      </c>
      <c r="Q106" s="606" t="s">
        <v>1272</v>
      </c>
      <c r="R106" s="20">
        <f>РПЗ!P105</f>
        <v>42705</v>
      </c>
      <c r="S106" s="19" t="s">
        <v>1272</v>
      </c>
      <c r="T106" s="608">
        <f>РПЗ!L105</f>
        <v>363200</v>
      </c>
      <c r="U106" s="270" t="s">
        <v>1272</v>
      </c>
      <c r="V106" s="270" t="s">
        <v>1272</v>
      </c>
      <c r="W106" s="512" t="s">
        <v>1272</v>
      </c>
      <c r="X106" s="513" t="s">
        <v>1272</v>
      </c>
      <c r="Y106" s="612" t="s">
        <v>1272</v>
      </c>
      <c r="Z106" s="612" t="s">
        <v>1272</v>
      </c>
      <c r="AA106" s="612" t="s">
        <v>1272</v>
      </c>
      <c r="AB106" s="612" t="s">
        <v>1272</v>
      </c>
      <c r="AC106" s="612" t="s">
        <v>1272</v>
      </c>
      <c r="AD106" s="612" t="s">
        <v>1272</v>
      </c>
      <c r="AE106" s="609" t="e">
        <f>Таблица5[[#This Row],[20]]-Таблица5[[#This Row],[30]]</f>
        <v>#VALUE!</v>
      </c>
      <c r="AF106" s="610" t="e">
        <f>(1-Таблица5[[#This Row],[25]]/Таблица5[[#This Row],[20]])</f>
        <v>#VALUE!</v>
      </c>
      <c r="AG106" s="183" t="s">
        <v>1272</v>
      </c>
      <c r="AH106" s="183" t="s">
        <v>1272</v>
      </c>
      <c r="AI106" s="183" t="s">
        <v>1272</v>
      </c>
      <c r="AJ106" s="64" t="s">
        <v>123</v>
      </c>
      <c r="AK106" s="611"/>
    </row>
    <row r="107" spans="1:37" ht="153.75" thickBot="1" x14ac:dyDescent="0.3">
      <c r="A107" s="166" t="str">
        <f>РПЗ!A106</f>
        <v>0604-00091</v>
      </c>
      <c r="B107" s="601" t="str">
        <f>РПЗ!$D106</f>
        <v xml:space="preserve"> Поставка прикладных программных средств</v>
      </c>
      <c r="C107" s="602" t="str">
        <f>РПЗ!$AA106</f>
        <v>Отдел информационных технологий, 
Начальник отдела
Кожевников Евгений Николаевич,
тел.(915)976-19-77</v>
      </c>
      <c r="D107" s="603" t="str">
        <f>РПЗ!$AB106</f>
        <v>ООО "РТ-Информ"</v>
      </c>
      <c r="E107" s="147" t="s">
        <v>49</v>
      </c>
      <c r="F107" s="602" t="str">
        <f>РПЗ!Q106</f>
        <v>ОЗК</v>
      </c>
      <c r="G107" s="604"/>
      <c r="H107" s="605" t="str">
        <f>РПЗ!W106</f>
        <v>не применимо</v>
      </c>
      <c r="I107" s="613" t="s">
        <v>1272</v>
      </c>
      <c r="J107" s="607" t="str">
        <f>РПЗ!O106</f>
        <v>июнь - 1081,2
август - 654,0
ноябрь - 970,0</v>
      </c>
      <c r="K107" s="616" t="s">
        <v>1272</v>
      </c>
      <c r="L107" s="25" t="s">
        <v>1272</v>
      </c>
      <c r="M107" s="25" t="s">
        <v>1272</v>
      </c>
      <c r="N107" s="25" t="s">
        <v>1272</v>
      </c>
      <c r="O107" s="25" t="s">
        <v>1272</v>
      </c>
      <c r="P107" s="25" t="s">
        <v>1272</v>
      </c>
      <c r="Q107" s="606" t="s">
        <v>1272</v>
      </c>
      <c r="R107" s="20" t="str">
        <f>РПЗ!P106</f>
        <v>июль 2016
сентябрь 2016
декабрь 2016</v>
      </c>
      <c r="S107" s="19" t="s">
        <v>1272</v>
      </c>
      <c r="T107" s="608">
        <f>РПЗ!L106</f>
        <v>2705200</v>
      </c>
      <c r="U107" s="270" t="s">
        <v>1272</v>
      </c>
      <c r="V107" s="270" t="s">
        <v>1272</v>
      </c>
      <c r="W107" s="512" t="s">
        <v>1272</v>
      </c>
      <c r="X107" s="513" t="s">
        <v>1272</v>
      </c>
      <c r="Y107" s="612" t="s">
        <v>1272</v>
      </c>
      <c r="Z107" s="612" t="s">
        <v>1272</v>
      </c>
      <c r="AA107" s="612" t="s">
        <v>1272</v>
      </c>
      <c r="AB107" s="612" t="s">
        <v>1272</v>
      </c>
      <c r="AC107" s="612" t="s">
        <v>1272</v>
      </c>
      <c r="AD107" s="612" t="s">
        <v>1272</v>
      </c>
      <c r="AE107" s="609" t="e">
        <f>Таблица5[[#This Row],[20]]-Таблица5[[#This Row],[30]]</f>
        <v>#VALUE!</v>
      </c>
      <c r="AF107" s="610" t="e">
        <f>(1-Таблица5[[#This Row],[25]]/Таблица5[[#This Row],[20]])</f>
        <v>#VALUE!</v>
      </c>
      <c r="AG107" s="183" t="s">
        <v>1272</v>
      </c>
      <c r="AH107" s="183" t="s">
        <v>1272</v>
      </c>
      <c r="AI107" s="183" t="s">
        <v>1272</v>
      </c>
      <c r="AJ107" s="64" t="s">
        <v>123</v>
      </c>
      <c r="AK107" s="611"/>
    </row>
    <row r="108" spans="1:37" ht="153.75" thickBot="1" x14ac:dyDescent="0.3">
      <c r="A108" s="166" t="str">
        <f>РПЗ!A107</f>
        <v>0604-00092</v>
      </c>
      <c r="B108" s="601" t="str">
        <f>РПЗ!$D107</f>
        <v xml:space="preserve"> Комплектующие для персональных компьютеров</v>
      </c>
      <c r="C108" s="602" t="str">
        <f>РПЗ!$AA107</f>
        <v>Отдел информационных технологий, 
Начальник отдела
Кожевников Евгений Николаевич,
тел.(915)976-19-77</v>
      </c>
      <c r="D108" s="603" t="str">
        <f>РПЗ!$AB107</f>
        <v>ООО "РТ-Информ"</v>
      </c>
      <c r="E108" s="147" t="s">
        <v>49</v>
      </c>
      <c r="F108" s="602" t="str">
        <f>РПЗ!Q107</f>
        <v>ОЗК</v>
      </c>
      <c r="G108" s="604"/>
      <c r="H108" s="605" t="str">
        <f>РПЗ!W107</f>
        <v>не применимо</v>
      </c>
      <c r="I108" s="613" t="s">
        <v>1272</v>
      </c>
      <c r="J108" s="607" t="str">
        <f>РПЗ!O107</f>
        <v>июнь - 842,4
август - 808,5
ноябрь - 559,2</v>
      </c>
      <c r="K108" s="616" t="s">
        <v>1272</v>
      </c>
      <c r="L108" s="25" t="s">
        <v>1272</v>
      </c>
      <c r="M108" s="25" t="s">
        <v>1272</v>
      </c>
      <c r="N108" s="25" t="s">
        <v>1272</v>
      </c>
      <c r="O108" s="25" t="s">
        <v>1272</v>
      </c>
      <c r="P108" s="25" t="s">
        <v>1272</v>
      </c>
      <c r="Q108" s="606" t="s">
        <v>1272</v>
      </c>
      <c r="R108" s="20" t="str">
        <f>РПЗ!P107</f>
        <v>июль 2016
сентябрь 2016
декабрь 2016</v>
      </c>
      <c r="S108" s="19" t="s">
        <v>1272</v>
      </c>
      <c r="T108" s="608">
        <f>РПЗ!L107</f>
        <v>2210100</v>
      </c>
      <c r="U108" s="270" t="s">
        <v>1272</v>
      </c>
      <c r="V108" s="270" t="s">
        <v>1272</v>
      </c>
      <c r="W108" s="512" t="s">
        <v>1272</v>
      </c>
      <c r="X108" s="513" t="s">
        <v>1272</v>
      </c>
      <c r="Y108" s="612" t="s">
        <v>1272</v>
      </c>
      <c r="Z108" s="612" t="s">
        <v>1272</v>
      </c>
      <c r="AA108" s="612" t="s">
        <v>1272</v>
      </c>
      <c r="AB108" s="612" t="s">
        <v>1272</v>
      </c>
      <c r="AC108" s="612" t="s">
        <v>1272</v>
      </c>
      <c r="AD108" s="612" t="s">
        <v>1272</v>
      </c>
      <c r="AE108" s="609" t="e">
        <f>Таблица5[[#This Row],[20]]-Таблица5[[#This Row],[30]]</f>
        <v>#VALUE!</v>
      </c>
      <c r="AF108" s="610" t="e">
        <f>(1-Таблица5[[#This Row],[25]]/Таблица5[[#This Row],[20]])</f>
        <v>#VALUE!</v>
      </c>
      <c r="AG108" s="183" t="s">
        <v>1272</v>
      </c>
      <c r="AH108" s="183" t="s">
        <v>1272</v>
      </c>
      <c r="AI108" s="183" t="s">
        <v>1272</v>
      </c>
      <c r="AJ108" s="64" t="s">
        <v>123</v>
      </c>
      <c r="AK108" s="611"/>
    </row>
    <row r="109" spans="1:37" ht="153.75" thickBot="1" x14ac:dyDescent="0.3">
      <c r="A109" s="166" t="str">
        <f>РПЗ!A108</f>
        <v>0604-00093</v>
      </c>
      <c r="B109" s="601" t="str">
        <f>РПЗ!$D108</f>
        <v xml:space="preserve"> Поставка комплектующих для серверов</v>
      </c>
      <c r="C109" s="602" t="str">
        <f>РПЗ!$AA108</f>
        <v>Отдел информационных технологий, 
Начальник отдела
Кожевников Евгений Николаевич,
тел.(915)976-19-77</v>
      </c>
      <c r="D109" s="603" t="str">
        <f>РПЗ!$AB108</f>
        <v>ООО "РТ-Информ"</v>
      </c>
      <c r="E109" s="147" t="s">
        <v>49</v>
      </c>
      <c r="F109" s="602" t="str">
        <f>РПЗ!Q108</f>
        <v>ОЗК</v>
      </c>
      <c r="G109" s="604"/>
      <c r="H109" s="605" t="str">
        <f>РПЗ!W108</f>
        <v>не применимо</v>
      </c>
      <c r="I109" s="613" t="s">
        <v>1272</v>
      </c>
      <c r="J109" s="607">
        <f>РПЗ!O108</f>
        <v>42522</v>
      </c>
      <c r="K109" s="616" t="s">
        <v>1272</v>
      </c>
      <c r="L109" s="25" t="s">
        <v>1272</v>
      </c>
      <c r="M109" s="25" t="s">
        <v>1272</v>
      </c>
      <c r="N109" s="25" t="s">
        <v>1272</v>
      </c>
      <c r="O109" s="25" t="s">
        <v>1272</v>
      </c>
      <c r="P109" s="25" t="s">
        <v>1272</v>
      </c>
      <c r="Q109" s="606" t="s">
        <v>1272</v>
      </c>
      <c r="R109" s="20">
        <f>РПЗ!P108</f>
        <v>42552</v>
      </c>
      <c r="S109" s="19" t="s">
        <v>1272</v>
      </c>
      <c r="T109" s="608">
        <f>РПЗ!L108</f>
        <v>140000</v>
      </c>
      <c r="U109" s="270" t="s">
        <v>1272</v>
      </c>
      <c r="V109" s="270" t="s">
        <v>1272</v>
      </c>
      <c r="W109" s="512" t="s">
        <v>1272</v>
      </c>
      <c r="X109" s="513" t="s">
        <v>1272</v>
      </c>
      <c r="Y109" s="612" t="s">
        <v>1272</v>
      </c>
      <c r="Z109" s="612" t="s">
        <v>1272</v>
      </c>
      <c r="AA109" s="612" t="s">
        <v>1272</v>
      </c>
      <c r="AB109" s="612" t="s">
        <v>1272</v>
      </c>
      <c r="AC109" s="612" t="s">
        <v>1272</v>
      </c>
      <c r="AD109" s="612" t="s">
        <v>1272</v>
      </c>
      <c r="AE109" s="609" t="e">
        <f>Таблица5[[#This Row],[20]]-Таблица5[[#This Row],[30]]</f>
        <v>#VALUE!</v>
      </c>
      <c r="AF109" s="610" t="e">
        <f>(1-Таблица5[[#This Row],[25]]/Таблица5[[#This Row],[20]])</f>
        <v>#VALUE!</v>
      </c>
      <c r="AG109" s="183" t="s">
        <v>1272</v>
      </c>
      <c r="AH109" s="183" t="s">
        <v>1272</v>
      </c>
      <c r="AI109" s="183" t="s">
        <v>1272</v>
      </c>
      <c r="AJ109" s="64" t="s">
        <v>123</v>
      </c>
      <c r="AK109" s="611"/>
    </row>
    <row r="110" spans="1:37" ht="153.75" thickBot="1" x14ac:dyDescent="0.3">
      <c r="A110" s="166" t="str">
        <f>РПЗ!A109</f>
        <v>0604-00094</v>
      </c>
      <c r="B110" s="601" t="str">
        <f>РПЗ!$D109</f>
        <v xml:space="preserve"> Поставка программного обеспечения информационной безопасности</v>
      </c>
      <c r="C110" s="602" t="str">
        <f>РПЗ!$AA109</f>
        <v>Отдел информационных технологий, 
Начальник отдела
Кожевников Евгений Николаевич,
тел.(915)976-19-77</v>
      </c>
      <c r="D110" s="603" t="str">
        <f>РПЗ!$AB109</f>
        <v>ООО "РТ-Информ"</v>
      </c>
      <c r="E110" s="147" t="s">
        <v>49</v>
      </c>
      <c r="F110" s="602" t="str">
        <f>РПЗ!Q109</f>
        <v>ОЗК</v>
      </c>
      <c r="G110" s="604"/>
      <c r="H110" s="605" t="str">
        <f>РПЗ!W109</f>
        <v>не применимо</v>
      </c>
      <c r="I110" s="613" t="s">
        <v>1272</v>
      </c>
      <c r="J110" s="607">
        <f>РПЗ!O109</f>
        <v>42461</v>
      </c>
      <c r="K110" s="616" t="s">
        <v>1272</v>
      </c>
      <c r="L110" s="25" t="s">
        <v>1272</v>
      </c>
      <c r="M110" s="25" t="s">
        <v>1272</v>
      </c>
      <c r="N110" s="25" t="s">
        <v>1272</v>
      </c>
      <c r="O110" s="25" t="s">
        <v>1272</v>
      </c>
      <c r="P110" s="25" t="s">
        <v>1272</v>
      </c>
      <c r="Q110" s="606" t="s">
        <v>1272</v>
      </c>
      <c r="R110" s="20">
        <f>РПЗ!P109</f>
        <v>42461</v>
      </c>
      <c r="S110" s="19" t="s">
        <v>1272</v>
      </c>
      <c r="T110" s="608">
        <f>РПЗ!L109</f>
        <v>321600</v>
      </c>
      <c r="U110" s="270" t="s">
        <v>1272</v>
      </c>
      <c r="V110" s="270" t="s">
        <v>1272</v>
      </c>
      <c r="W110" s="512" t="s">
        <v>1272</v>
      </c>
      <c r="X110" s="513" t="s">
        <v>1272</v>
      </c>
      <c r="Y110" s="612" t="s">
        <v>1272</v>
      </c>
      <c r="Z110" s="612" t="s">
        <v>1272</v>
      </c>
      <c r="AA110" s="612" t="s">
        <v>1272</v>
      </c>
      <c r="AB110" s="612" t="s">
        <v>1272</v>
      </c>
      <c r="AC110" s="612" t="s">
        <v>1272</v>
      </c>
      <c r="AD110" s="612" t="s">
        <v>1272</v>
      </c>
      <c r="AE110" s="609" t="e">
        <f>Таблица5[[#This Row],[20]]-Таблица5[[#This Row],[30]]</f>
        <v>#VALUE!</v>
      </c>
      <c r="AF110" s="610" t="e">
        <f>(1-Таблица5[[#This Row],[25]]/Таблица5[[#This Row],[20]])</f>
        <v>#VALUE!</v>
      </c>
      <c r="AG110" s="183" t="s">
        <v>1272</v>
      </c>
      <c r="AH110" s="183" t="s">
        <v>1272</v>
      </c>
      <c r="AI110" s="183" t="s">
        <v>1272</v>
      </c>
      <c r="AJ110" s="64" t="s">
        <v>123</v>
      </c>
      <c r="AK110" s="611"/>
    </row>
    <row r="111" spans="1:37" ht="153.75" thickBot="1" x14ac:dyDescent="0.3">
      <c r="A111" s="166" t="str">
        <f>РПЗ!A110</f>
        <v>0604-00095</v>
      </c>
      <c r="B111" s="601" t="str">
        <f>РПЗ!$D110</f>
        <v xml:space="preserve"> Поставка оборудования для сетей, систем и комплексов вычислительных, электронных, цифровых</v>
      </c>
      <c r="C111" s="602" t="str">
        <f>РПЗ!$AA110</f>
        <v>Отдел информационных технологий, 
Начальник отдела
Кожевников Евгений Николаевич,
тел.(915)976-19-77</v>
      </c>
      <c r="D111" s="603" t="str">
        <f>РПЗ!$AB110</f>
        <v>заказчик</v>
      </c>
      <c r="E111" s="147" t="s">
        <v>49</v>
      </c>
      <c r="F111" s="602" t="str">
        <f>РПЗ!Q110</f>
        <v>ОЗК</v>
      </c>
      <c r="G111" s="604"/>
      <c r="H111" s="605" t="str">
        <f>РПЗ!W110</f>
        <v>не применимо</v>
      </c>
      <c r="I111" s="613" t="s">
        <v>1272</v>
      </c>
      <c r="J111" s="607">
        <f>РПЗ!O110</f>
        <v>42522</v>
      </c>
      <c r="K111" s="616" t="s">
        <v>1272</v>
      </c>
      <c r="L111" s="25" t="s">
        <v>1272</v>
      </c>
      <c r="M111" s="25" t="s">
        <v>1272</v>
      </c>
      <c r="N111" s="25" t="s">
        <v>1272</v>
      </c>
      <c r="O111" s="25" t="s">
        <v>1272</v>
      </c>
      <c r="P111" s="25" t="s">
        <v>1272</v>
      </c>
      <c r="Q111" s="606" t="s">
        <v>1272</v>
      </c>
      <c r="R111" s="20">
        <f>РПЗ!P110</f>
        <v>42552</v>
      </c>
      <c r="S111" s="19" t="s">
        <v>1272</v>
      </c>
      <c r="T111" s="608">
        <f>РПЗ!L110</f>
        <v>652500</v>
      </c>
      <c r="U111" s="270" t="s">
        <v>1272</v>
      </c>
      <c r="V111" s="270" t="s">
        <v>1272</v>
      </c>
      <c r="W111" s="512" t="s">
        <v>1272</v>
      </c>
      <c r="X111" s="513" t="s">
        <v>1272</v>
      </c>
      <c r="Y111" s="612" t="s">
        <v>1272</v>
      </c>
      <c r="Z111" s="612" t="s">
        <v>1272</v>
      </c>
      <c r="AA111" s="612" t="s">
        <v>1272</v>
      </c>
      <c r="AB111" s="612" t="s">
        <v>1272</v>
      </c>
      <c r="AC111" s="612" t="s">
        <v>1272</v>
      </c>
      <c r="AD111" s="612" t="s">
        <v>1272</v>
      </c>
      <c r="AE111" s="609" t="e">
        <f>Таблица5[[#This Row],[20]]-Таблица5[[#This Row],[30]]</f>
        <v>#VALUE!</v>
      </c>
      <c r="AF111" s="610" t="e">
        <f>(1-Таблица5[[#This Row],[25]]/Таблица5[[#This Row],[20]])</f>
        <v>#VALUE!</v>
      </c>
      <c r="AG111" s="183" t="s">
        <v>1272</v>
      </c>
      <c r="AH111" s="183" t="s">
        <v>1272</v>
      </c>
      <c r="AI111" s="183" t="s">
        <v>1272</v>
      </c>
      <c r="AJ111" s="64" t="s">
        <v>123</v>
      </c>
      <c r="AK111" s="611"/>
    </row>
    <row r="112" spans="1:37" ht="26.25" thickBot="1" x14ac:dyDescent="0.3">
      <c r="A112" s="166" t="e">
        <f>РПЗ!#REF!</f>
        <v>#REF!</v>
      </c>
      <c r="B112" s="601" t="e">
        <f>РПЗ!#REF!</f>
        <v>#REF!</v>
      </c>
      <c r="C112" s="602" t="e">
        <f>РПЗ!#REF!</f>
        <v>#REF!</v>
      </c>
      <c r="D112" s="603" t="e">
        <f>РПЗ!#REF!</f>
        <v>#REF!</v>
      </c>
      <c r="E112" s="147" t="s">
        <v>58</v>
      </c>
      <c r="F112" s="602" t="e">
        <f>РПЗ!#REF!</f>
        <v>#REF!</v>
      </c>
      <c r="G112" s="604" t="s">
        <v>120</v>
      </c>
      <c r="H112" s="605" t="e">
        <f>РПЗ!#REF!</f>
        <v>#REF!</v>
      </c>
      <c r="I112" s="25">
        <v>42432</v>
      </c>
      <c r="J112" s="607" t="e">
        <f>РПЗ!#REF!</f>
        <v>#REF!</v>
      </c>
      <c r="K112" s="616">
        <v>42430</v>
      </c>
      <c r="L112" s="25" t="s">
        <v>1272</v>
      </c>
      <c r="M112" s="25" t="s">
        <v>1272</v>
      </c>
      <c r="N112" s="25" t="s">
        <v>1272</v>
      </c>
      <c r="O112" s="25" t="s">
        <v>1272</v>
      </c>
      <c r="P112" s="25" t="s">
        <v>1272</v>
      </c>
      <c r="Q112" s="606" t="s">
        <v>1272</v>
      </c>
      <c r="R112" s="20" t="e">
        <f>РПЗ!#REF!</f>
        <v>#REF!</v>
      </c>
      <c r="S112" s="19" t="s">
        <v>1272</v>
      </c>
      <c r="T112" s="608" t="e">
        <f>РПЗ!#REF!</f>
        <v>#REF!</v>
      </c>
      <c r="U112" s="270">
        <v>1</v>
      </c>
      <c r="V112" s="270">
        <v>0</v>
      </c>
      <c r="W112" s="512">
        <v>6914013187</v>
      </c>
      <c r="X112" s="513" t="s">
        <v>1826</v>
      </c>
      <c r="Y112" s="618">
        <v>305739.96000000002</v>
      </c>
      <c r="Z112" s="612" t="s">
        <v>1272</v>
      </c>
      <c r="AA112" s="612" t="s">
        <v>1272</v>
      </c>
      <c r="AB112" s="612" t="s">
        <v>1272</v>
      </c>
      <c r="AC112" s="612" t="s">
        <v>1272</v>
      </c>
      <c r="AD112" s="618">
        <v>305739.96000000002</v>
      </c>
      <c r="AE112" s="609" t="e">
        <f>Таблица5[[#This Row],[20]]-Таблица5[[#This Row],[30]]</f>
        <v>#REF!</v>
      </c>
      <c r="AF112" s="610" t="e">
        <f>(1-Таблица5[[#This Row],[25]]/Таблица5[[#This Row],[20]])</f>
        <v>#REF!</v>
      </c>
      <c r="AG112" s="183" t="s">
        <v>1272</v>
      </c>
      <c r="AH112" s="183" t="s">
        <v>1272</v>
      </c>
      <c r="AI112" s="183" t="s">
        <v>1272</v>
      </c>
      <c r="AJ112" s="64" t="s">
        <v>123</v>
      </c>
      <c r="AK112" s="611"/>
    </row>
    <row r="113" spans="1:37" ht="153.75" thickBot="1" x14ac:dyDescent="0.3">
      <c r="A113" s="166" t="str">
        <f>РПЗ!A111</f>
        <v>0604-00096</v>
      </c>
      <c r="B113" s="601" t="str">
        <f>РПЗ!$D111</f>
        <v xml:space="preserve"> Поставка операционных систем </v>
      </c>
      <c r="C113" s="602" t="str">
        <f>РПЗ!$AA111</f>
        <v>Отдел информационных технологий, 
Начальник отдела
Кожевников Евгений Николаевич,
тел.(915)976-19-77</v>
      </c>
      <c r="D113" s="603" t="str">
        <f>РПЗ!$AB111</f>
        <v>ООО "РТ-Информ"</v>
      </c>
      <c r="E113" s="147" t="s">
        <v>49</v>
      </c>
      <c r="F113" s="602" t="str">
        <f>РПЗ!Q111</f>
        <v>ОЗК</v>
      </c>
      <c r="G113" s="604"/>
      <c r="H113" s="605" t="str">
        <f>РПЗ!W111</f>
        <v>не применимо</v>
      </c>
      <c r="I113" s="613" t="s">
        <v>1272</v>
      </c>
      <c r="J113" s="607" t="str">
        <f>РПЗ!O111</f>
        <v>май - 337,2
август - 168,6
ноябрь - 168,6</v>
      </c>
      <c r="K113" s="616" t="s">
        <v>1272</v>
      </c>
      <c r="L113" s="25" t="s">
        <v>1272</v>
      </c>
      <c r="M113" s="25" t="s">
        <v>1272</v>
      </c>
      <c r="N113" s="25" t="s">
        <v>1272</v>
      </c>
      <c r="O113" s="25" t="s">
        <v>1272</v>
      </c>
      <c r="P113" s="25" t="s">
        <v>1272</v>
      </c>
      <c r="Q113" s="606" t="s">
        <v>1272</v>
      </c>
      <c r="R113" s="20" t="str">
        <f>РПЗ!P111</f>
        <v>июнь 2016
сентябрь 2016
декабрь 2016</v>
      </c>
      <c r="S113" s="19" t="s">
        <v>1272</v>
      </c>
      <c r="T113" s="608">
        <f>РПЗ!L111</f>
        <v>674400</v>
      </c>
      <c r="U113" s="270" t="s">
        <v>1272</v>
      </c>
      <c r="V113" s="270" t="s">
        <v>1272</v>
      </c>
      <c r="W113" s="512" t="s">
        <v>1272</v>
      </c>
      <c r="X113" s="513" t="s">
        <v>1272</v>
      </c>
      <c r="Y113" s="612" t="s">
        <v>1272</v>
      </c>
      <c r="Z113" s="612" t="s">
        <v>1272</v>
      </c>
      <c r="AA113" s="612" t="s">
        <v>1272</v>
      </c>
      <c r="AB113" s="612" t="s">
        <v>1272</v>
      </c>
      <c r="AC113" s="612" t="s">
        <v>1272</v>
      </c>
      <c r="AD113" s="612" t="s">
        <v>1272</v>
      </c>
      <c r="AE113" s="609" t="e">
        <f>Таблица5[[#This Row],[20]]-Таблица5[[#This Row],[30]]</f>
        <v>#VALUE!</v>
      </c>
      <c r="AF113" s="610" t="e">
        <f>(1-Таблица5[[#This Row],[25]]/Таблица5[[#This Row],[20]])</f>
        <v>#VALUE!</v>
      </c>
      <c r="AG113" s="183" t="s">
        <v>1272</v>
      </c>
      <c r="AH113" s="183" t="s">
        <v>1272</v>
      </c>
      <c r="AI113" s="183" t="s">
        <v>1272</v>
      </c>
      <c r="AJ113" s="64" t="s">
        <v>123</v>
      </c>
      <c r="AK113" s="611"/>
    </row>
    <row r="114" spans="1:37" ht="153.75" thickBot="1" x14ac:dyDescent="0.3">
      <c r="A114" s="166" t="str">
        <f>РПЗ!A112</f>
        <v>0604-00097</v>
      </c>
      <c r="B114" s="601" t="str">
        <f>РПЗ!$D112</f>
        <v xml:space="preserve"> Услуги внутризоновой, междугородней и международной телефонной связи</v>
      </c>
      <c r="C114" s="602" t="str">
        <f>РПЗ!$AA112</f>
        <v>Отдел информационных технологий, 
Начальник отдела
Кожевников Евгений Николаевич,
тел.(915)976-19-77</v>
      </c>
      <c r="D114" s="603" t="str">
        <f>РПЗ!$AB112</f>
        <v>заказчик</v>
      </c>
      <c r="E114" s="147" t="s">
        <v>49</v>
      </c>
      <c r="F114" s="602" t="str">
        <f>РПЗ!Q112</f>
        <v>ОЗК</v>
      </c>
      <c r="G114" s="604"/>
      <c r="H114" s="605" t="str">
        <f>РПЗ!W112</f>
        <v>не применимо</v>
      </c>
      <c r="I114" s="613" t="s">
        <v>1272</v>
      </c>
      <c r="J114" s="607" t="str">
        <f>РПЗ!O112</f>
        <v>1 кв. - 156,1
2кв. - 156,1
3 кв. - 147,1
4 кв. - 156,1</v>
      </c>
      <c r="K114" s="616" t="s">
        <v>1272</v>
      </c>
      <c r="L114" s="25" t="s">
        <v>1272</v>
      </c>
      <c r="M114" s="25" t="s">
        <v>1272</v>
      </c>
      <c r="N114" s="25" t="s">
        <v>1272</v>
      </c>
      <c r="O114" s="25" t="s">
        <v>1272</v>
      </c>
      <c r="P114" s="25" t="s">
        <v>1272</v>
      </c>
      <c r="Q114" s="606" t="s">
        <v>1272</v>
      </c>
      <c r="R114" s="20">
        <f>РПЗ!P112</f>
        <v>42705</v>
      </c>
      <c r="S114" s="19" t="s">
        <v>1272</v>
      </c>
      <c r="T114" s="608">
        <f>РПЗ!L112</f>
        <v>615400</v>
      </c>
      <c r="U114" s="270" t="s">
        <v>1272</v>
      </c>
      <c r="V114" s="270" t="s">
        <v>1272</v>
      </c>
      <c r="W114" s="512" t="s">
        <v>1272</v>
      </c>
      <c r="X114" s="513" t="s">
        <v>1272</v>
      </c>
      <c r="Y114" s="612" t="s">
        <v>1272</v>
      </c>
      <c r="Z114" s="612" t="s">
        <v>1272</v>
      </c>
      <c r="AA114" s="612" t="s">
        <v>1272</v>
      </c>
      <c r="AB114" s="612" t="s">
        <v>1272</v>
      </c>
      <c r="AC114" s="612" t="s">
        <v>1272</v>
      </c>
      <c r="AD114" s="612" t="s">
        <v>1272</v>
      </c>
      <c r="AE114" s="609" t="e">
        <f>Таблица5[[#This Row],[20]]-Таблица5[[#This Row],[30]]</f>
        <v>#VALUE!</v>
      </c>
      <c r="AF114" s="610" t="e">
        <f>(1-Таблица5[[#This Row],[25]]/Таблица5[[#This Row],[20]])</f>
        <v>#VALUE!</v>
      </c>
      <c r="AG114" s="183" t="s">
        <v>1272</v>
      </c>
      <c r="AH114" s="183" t="s">
        <v>1272</v>
      </c>
      <c r="AI114" s="183" t="s">
        <v>1272</v>
      </c>
      <c r="AJ114" s="64" t="s">
        <v>123</v>
      </c>
      <c r="AK114" s="611"/>
    </row>
    <row r="115" spans="1:37" ht="153.75" thickBot="1" x14ac:dyDescent="0.3">
      <c r="A115" s="166" t="str">
        <f>РПЗ!A113</f>
        <v>0604-00098</v>
      </c>
      <c r="B115" s="601" t="str">
        <f>РПЗ!$D113</f>
        <v>Услуги по передаче данных и телематические услуги</v>
      </c>
      <c r="C115" s="602" t="str">
        <f>РПЗ!$AA113</f>
        <v>Отдел информационных технологий, 
Начальник отдела
Кожевников Евгений Николаевич,
тел.(915)976-19-77</v>
      </c>
      <c r="D115" s="603" t="str">
        <f>РПЗ!$AB113</f>
        <v>заказчик</v>
      </c>
      <c r="E115" s="147" t="s">
        <v>49</v>
      </c>
      <c r="F115" s="602" t="str">
        <f>РПЗ!Q113</f>
        <v>ОЗК</v>
      </c>
      <c r="G115" s="604"/>
      <c r="H115" s="605" t="str">
        <f>РПЗ!W113</f>
        <v>не применимо</v>
      </c>
      <c r="I115" s="613" t="s">
        <v>1272</v>
      </c>
      <c r="J115" s="607" t="str">
        <f>РПЗ!O113</f>
        <v>1 кв. - 35,0
2 кв. - 35,0
3 кв. - 35,0
4 кв. - 35,0</v>
      </c>
      <c r="K115" s="616" t="s">
        <v>1272</v>
      </c>
      <c r="L115" s="25" t="s">
        <v>1272</v>
      </c>
      <c r="M115" s="25" t="s">
        <v>1272</v>
      </c>
      <c r="N115" s="25" t="s">
        <v>1272</v>
      </c>
      <c r="O115" s="25" t="s">
        <v>1272</v>
      </c>
      <c r="P115" s="25" t="s">
        <v>1272</v>
      </c>
      <c r="Q115" s="606" t="s">
        <v>1272</v>
      </c>
      <c r="R115" s="20">
        <f>РПЗ!P113</f>
        <v>42705</v>
      </c>
      <c r="S115" s="19" t="s">
        <v>1272</v>
      </c>
      <c r="T115" s="608">
        <f>РПЗ!L113</f>
        <v>140000</v>
      </c>
      <c r="U115" s="270" t="s">
        <v>1272</v>
      </c>
      <c r="V115" s="270" t="s">
        <v>1272</v>
      </c>
      <c r="W115" s="512" t="s">
        <v>1272</v>
      </c>
      <c r="X115" s="513" t="s">
        <v>1272</v>
      </c>
      <c r="Y115" s="612" t="s">
        <v>1272</v>
      </c>
      <c r="Z115" s="612" t="s">
        <v>1272</v>
      </c>
      <c r="AA115" s="612" t="s">
        <v>1272</v>
      </c>
      <c r="AB115" s="612" t="s">
        <v>1272</v>
      </c>
      <c r="AC115" s="612" t="s">
        <v>1272</v>
      </c>
      <c r="AD115" s="612" t="s">
        <v>1272</v>
      </c>
      <c r="AE115" s="609" t="e">
        <f>Таблица5[[#This Row],[20]]-Таблица5[[#This Row],[30]]</f>
        <v>#VALUE!</v>
      </c>
      <c r="AF115" s="610" t="e">
        <f>(1-Таблица5[[#This Row],[25]]/Таблица5[[#This Row],[20]])</f>
        <v>#VALUE!</v>
      </c>
      <c r="AG115" s="183" t="s">
        <v>1272</v>
      </c>
      <c r="AH115" s="183" t="s">
        <v>1272</v>
      </c>
      <c r="AI115" s="183" t="s">
        <v>1272</v>
      </c>
      <c r="AJ115" s="64" t="s">
        <v>123</v>
      </c>
      <c r="AK115" s="611"/>
    </row>
    <row r="116" spans="1:37" ht="153.75" thickBot="1" x14ac:dyDescent="0.3">
      <c r="A116" s="166" t="str">
        <f>РПЗ!A114</f>
        <v>0604-00099</v>
      </c>
      <c r="B116" s="601" t="str">
        <f>РПЗ!$D114</f>
        <v xml:space="preserve"> Услуги связи прочие</v>
      </c>
      <c r="C116" s="602" t="str">
        <f>РПЗ!$AA114</f>
        <v>Отдел информационных технологий, 
Начальник отдела
Кожевников Евгений Николаевич,
тел.(915)976-19-77</v>
      </c>
      <c r="D116" s="603" t="str">
        <f>РПЗ!$AB114</f>
        <v>заказчик</v>
      </c>
      <c r="E116" s="147" t="s">
        <v>49</v>
      </c>
      <c r="F116" s="602" t="str">
        <f>РПЗ!Q114</f>
        <v>ОЗК</v>
      </c>
      <c r="G116" s="604"/>
      <c r="H116" s="605" t="str">
        <f>РПЗ!W114</f>
        <v>не применимо</v>
      </c>
      <c r="I116" s="613" t="s">
        <v>1272</v>
      </c>
      <c r="J116" s="607" t="str">
        <f>РПЗ!O114</f>
        <v>1 кв. - 54,0
2 кв. - 56,0
3 кв. - 56,0
4 кв. - 56,0</v>
      </c>
      <c r="K116" s="616" t="s">
        <v>1272</v>
      </c>
      <c r="L116" s="25" t="s">
        <v>1272</v>
      </c>
      <c r="M116" s="25" t="s">
        <v>1272</v>
      </c>
      <c r="N116" s="25" t="s">
        <v>1272</v>
      </c>
      <c r="O116" s="25" t="s">
        <v>1272</v>
      </c>
      <c r="P116" s="25" t="s">
        <v>1272</v>
      </c>
      <c r="Q116" s="606" t="s">
        <v>1272</v>
      </c>
      <c r="R116" s="20">
        <f>РПЗ!P114</f>
        <v>42705</v>
      </c>
      <c r="S116" s="19" t="s">
        <v>1272</v>
      </c>
      <c r="T116" s="608">
        <f>РПЗ!L114</f>
        <v>222000</v>
      </c>
      <c r="U116" s="270" t="s">
        <v>1272</v>
      </c>
      <c r="V116" s="270" t="s">
        <v>1272</v>
      </c>
      <c r="W116" s="512" t="s">
        <v>1272</v>
      </c>
      <c r="X116" s="513" t="s">
        <v>1272</v>
      </c>
      <c r="Y116" s="612" t="s">
        <v>1272</v>
      </c>
      <c r="Z116" s="612" t="s">
        <v>1272</v>
      </c>
      <c r="AA116" s="612" t="s">
        <v>1272</v>
      </c>
      <c r="AB116" s="612" t="s">
        <v>1272</v>
      </c>
      <c r="AC116" s="612" t="s">
        <v>1272</v>
      </c>
      <c r="AD116" s="612" t="s">
        <v>1272</v>
      </c>
      <c r="AE116" s="609" t="e">
        <f>Таблица5[[#This Row],[20]]-Таблица5[[#This Row],[30]]</f>
        <v>#VALUE!</v>
      </c>
      <c r="AF116" s="610" t="e">
        <f>(1-Таблица5[[#This Row],[25]]/Таблица5[[#This Row],[20]])</f>
        <v>#VALUE!</v>
      </c>
      <c r="AG116" s="183" t="s">
        <v>1272</v>
      </c>
      <c r="AH116" s="183" t="s">
        <v>1272</v>
      </c>
      <c r="AI116" s="183" t="s">
        <v>1272</v>
      </c>
      <c r="AJ116" s="64" t="s">
        <v>123</v>
      </c>
      <c r="AK116" s="611"/>
    </row>
    <row r="117" spans="1:37" ht="153.75" thickBot="1" x14ac:dyDescent="0.3">
      <c r="A117" s="166" t="str">
        <f>РПЗ!A115</f>
        <v>0604-00100</v>
      </c>
      <c r="B117" s="601" t="str">
        <f>РПЗ!$D115</f>
        <v>Услуги по разработке и внедрению информационных систем и сетей, системной интеграции, услуг информатизации</v>
      </c>
      <c r="C117" s="602" t="str">
        <f>РПЗ!$AA115</f>
        <v>Отдел информационных технологий, 
Начальник отдела
Кожевников Евгений Николаевич,
тел.(915)976-19-77</v>
      </c>
      <c r="D117" s="603" t="str">
        <f>РПЗ!$AB115</f>
        <v>ООО "РТ-Информ"</v>
      </c>
      <c r="E117" s="147" t="s">
        <v>49</v>
      </c>
      <c r="F117" s="602" t="str">
        <f>РПЗ!Q115</f>
        <v>ОР</v>
      </c>
      <c r="G117" s="604"/>
      <c r="H117" s="605" t="str">
        <f>РПЗ!W115</f>
        <v>не применимо</v>
      </c>
      <c r="I117" s="613" t="s">
        <v>1272</v>
      </c>
      <c r="J117" s="607" t="str">
        <f>РПЗ!O115</f>
        <v>май - 4163,27
август - 3240,16</v>
      </c>
      <c r="K117" s="616" t="s">
        <v>1272</v>
      </c>
      <c r="L117" s="25" t="s">
        <v>1272</v>
      </c>
      <c r="M117" s="25" t="s">
        <v>1272</v>
      </c>
      <c r="N117" s="25" t="s">
        <v>1272</v>
      </c>
      <c r="O117" s="25" t="s">
        <v>1272</v>
      </c>
      <c r="P117" s="25" t="s">
        <v>1272</v>
      </c>
      <c r="Q117" s="606" t="s">
        <v>1272</v>
      </c>
      <c r="R117" s="20" t="str">
        <f>РПЗ!P115</f>
        <v>июнь 2016 
сентябрь 2016</v>
      </c>
      <c r="S117" s="19" t="s">
        <v>1272</v>
      </c>
      <c r="T117" s="608">
        <f>РПЗ!L115</f>
        <v>7403400</v>
      </c>
      <c r="U117" s="270" t="s">
        <v>1272</v>
      </c>
      <c r="V117" s="270" t="s">
        <v>1272</v>
      </c>
      <c r="W117" s="512" t="s">
        <v>1272</v>
      </c>
      <c r="X117" s="513" t="s">
        <v>1272</v>
      </c>
      <c r="Y117" s="612" t="s">
        <v>1272</v>
      </c>
      <c r="Z117" s="612" t="s">
        <v>1272</v>
      </c>
      <c r="AA117" s="612" t="s">
        <v>1272</v>
      </c>
      <c r="AB117" s="612" t="s">
        <v>1272</v>
      </c>
      <c r="AC117" s="612" t="s">
        <v>1272</v>
      </c>
      <c r="AD117" s="612" t="s">
        <v>1272</v>
      </c>
      <c r="AE117" s="609" t="e">
        <f>Таблица5[[#This Row],[20]]-Таблица5[[#This Row],[30]]</f>
        <v>#VALUE!</v>
      </c>
      <c r="AF117" s="610" t="e">
        <f>(1-Таблица5[[#This Row],[25]]/Таблица5[[#This Row],[20]])</f>
        <v>#VALUE!</v>
      </c>
      <c r="AG117" s="183" t="s">
        <v>1272</v>
      </c>
      <c r="AH117" s="183" t="s">
        <v>1272</v>
      </c>
      <c r="AI117" s="183" t="s">
        <v>1272</v>
      </c>
      <c r="AJ117" s="64" t="s">
        <v>123</v>
      </c>
      <c r="AK117" s="611"/>
    </row>
    <row r="118" spans="1:37" ht="153.75" thickBot="1" x14ac:dyDescent="0.3">
      <c r="A118" s="166" t="str">
        <f>РПЗ!A116</f>
        <v>0604-00101</v>
      </c>
      <c r="B118" s="601" t="str">
        <f>РПЗ!$D116</f>
        <v>Поставка электрооборудования прочего и его деталей</v>
      </c>
      <c r="C118" s="602" t="str">
        <f>РПЗ!$AA116</f>
        <v>Отдел информационных технологий, 
Начальник отдела
Кожевников Евгений Николаевич,
тел.(915)976-19-77</v>
      </c>
      <c r="D118" s="603" t="str">
        <f>РПЗ!$AB116</f>
        <v>заказчик</v>
      </c>
      <c r="E118" s="147" t="s">
        <v>49</v>
      </c>
      <c r="F118" s="602" t="str">
        <f>РПЗ!Q116</f>
        <v>ОЗК</v>
      </c>
      <c r="G118" s="604"/>
      <c r="H118" s="605" t="str">
        <f>РПЗ!W116</f>
        <v>не применимо</v>
      </c>
      <c r="I118" s="613" t="s">
        <v>1272</v>
      </c>
      <c r="J118" s="607">
        <f>РПЗ!O116</f>
        <v>42522</v>
      </c>
      <c r="K118" s="616" t="s">
        <v>1272</v>
      </c>
      <c r="L118" s="25" t="s">
        <v>1272</v>
      </c>
      <c r="M118" s="25" t="s">
        <v>1272</v>
      </c>
      <c r="N118" s="25" t="s">
        <v>1272</v>
      </c>
      <c r="O118" s="25" t="s">
        <v>1272</v>
      </c>
      <c r="P118" s="25" t="s">
        <v>1272</v>
      </c>
      <c r="Q118" s="606" t="s">
        <v>1272</v>
      </c>
      <c r="R118" s="20">
        <f>РПЗ!P116</f>
        <v>42552</v>
      </c>
      <c r="S118" s="19" t="s">
        <v>1272</v>
      </c>
      <c r="T118" s="608">
        <f>РПЗ!L116</f>
        <v>536000</v>
      </c>
      <c r="U118" s="270" t="s">
        <v>1272</v>
      </c>
      <c r="V118" s="270" t="s">
        <v>1272</v>
      </c>
      <c r="W118" s="512" t="s">
        <v>1272</v>
      </c>
      <c r="X118" s="513" t="s">
        <v>1272</v>
      </c>
      <c r="Y118" s="612" t="s">
        <v>1272</v>
      </c>
      <c r="Z118" s="612" t="s">
        <v>1272</v>
      </c>
      <c r="AA118" s="612" t="s">
        <v>1272</v>
      </c>
      <c r="AB118" s="612" t="s">
        <v>1272</v>
      </c>
      <c r="AC118" s="612" t="s">
        <v>1272</v>
      </c>
      <c r="AD118" s="612" t="s">
        <v>1272</v>
      </c>
      <c r="AE118" s="609" t="e">
        <f>Таблица5[[#This Row],[20]]-Таблица5[[#This Row],[30]]</f>
        <v>#VALUE!</v>
      </c>
      <c r="AF118" s="610" t="e">
        <f>(1-Таблица5[[#This Row],[25]]/Таблица5[[#This Row],[20]])</f>
        <v>#VALUE!</v>
      </c>
      <c r="AG118" s="183" t="s">
        <v>1272</v>
      </c>
      <c r="AH118" s="183" t="s">
        <v>1272</v>
      </c>
      <c r="AI118" s="183" t="s">
        <v>1272</v>
      </c>
      <c r="AJ118" s="64" t="s">
        <v>123</v>
      </c>
      <c r="AK118" s="611"/>
    </row>
    <row r="119" spans="1:37" ht="153.75" thickBot="1" x14ac:dyDescent="0.3">
      <c r="A119" s="166" t="str">
        <f>РПЗ!A117</f>
        <v>0604-00102</v>
      </c>
      <c r="B119" s="601" t="str">
        <f>РПЗ!$D117</f>
        <v xml:space="preserve"> Поставка МФУ</v>
      </c>
      <c r="C119" s="602" t="str">
        <f>РПЗ!$AA117</f>
        <v>Отдел информационных технологий, 
Начальник отдела
Кожевников Евгений Николаевич,
тел.(915)976-19-77</v>
      </c>
      <c r="D119" s="603" t="str">
        <f>РПЗ!$AB117</f>
        <v>ООО "РТ-Информ"</v>
      </c>
      <c r="E119" s="147" t="s">
        <v>49</v>
      </c>
      <c r="F119" s="602" t="str">
        <f>РПЗ!Q117</f>
        <v>ОЗК</v>
      </c>
      <c r="G119" s="604"/>
      <c r="H119" s="605" t="str">
        <f>РПЗ!W117</f>
        <v>не применимо</v>
      </c>
      <c r="I119" s="613" t="s">
        <v>1272</v>
      </c>
      <c r="J119" s="607" t="str">
        <f>РПЗ!O117</f>
        <v>июнь - 219,1
август - 102,8
ноябрь - 39,6</v>
      </c>
      <c r="K119" s="616" t="s">
        <v>1272</v>
      </c>
      <c r="L119" s="25" t="s">
        <v>1272</v>
      </c>
      <c r="M119" s="25" t="s">
        <v>1272</v>
      </c>
      <c r="N119" s="25" t="s">
        <v>1272</v>
      </c>
      <c r="O119" s="25" t="s">
        <v>1272</v>
      </c>
      <c r="P119" s="25" t="s">
        <v>1272</v>
      </c>
      <c r="Q119" s="606" t="s">
        <v>1272</v>
      </c>
      <c r="R119" s="20" t="str">
        <f>РПЗ!P117</f>
        <v>июль 2016
сентябрь 2016
декабрь 2016</v>
      </c>
      <c r="S119" s="19" t="s">
        <v>1272</v>
      </c>
      <c r="T119" s="608">
        <f>РПЗ!L117</f>
        <v>361500</v>
      </c>
      <c r="U119" s="270" t="s">
        <v>1272</v>
      </c>
      <c r="V119" s="270" t="s">
        <v>1272</v>
      </c>
      <c r="W119" s="512" t="s">
        <v>1272</v>
      </c>
      <c r="X119" s="513" t="s">
        <v>1272</v>
      </c>
      <c r="Y119" s="612" t="s">
        <v>1272</v>
      </c>
      <c r="Z119" s="612" t="s">
        <v>1272</v>
      </c>
      <c r="AA119" s="612" t="s">
        <v>1272</v>
      </c>
      <c r="AB119" s="612" t="s">
        <v>1272</v>
      </c>
      <c r="AC119" s="612" t="s">
        <v>1272</v>
      </c>
      <c r="AD119" s="612" t="s">
        <v>1272</v>
      </c>
      <c r="AE119" s="609" t="e">
        <f>Таблица5[[#This Row],[20]]-Таблица5[[#This Row],[30]]</f>
        <v>#VALUE!</v>
      </c>
      <c r="AF119" s="610" t="e">
        <f>(1-Таблица5[[#This Row],[25]]/Таблица5[[#This Row],[20]])</f>
        <v>#VALUE!</v>
      </c>
      <c r="AG119" s="183" t="s">
        <v>1272</v>
      </c>
      <c r="AH119" s="183" t="s">
        <v>1272</v>
      </c>
      <c r="AI119" s="183" t="s">
        <v>1272</v>
      </c>
      <c r="AJ119" s="64" t="s">
        <v>123</v>
      </c>
      <c r="AK119" s="611"/>
    </row>
    <row r="120" spans="1:37" ht="153.75" thickBot="1" x14ac:dyDescent="0.3">
      <c r="A120" s="166" t="str">
        <f>РПЗ!A118</f>
        <v>0604-00103</v>
      </c>
      <c r="B120" s="601" t="str">
        <f>РПЗ!$D118</f>
        <v xml:space="preserve"> Оказание услуг по сопровождению систем</v>
      </c>
      <c r="C120" s="602" t="str">
        <f>РПЗ!$AA118</f>
        <v>Отдел информационных технологий, 
Начальник отдела
Кожевников Евгений Николаевич,
тел.(915)976-19-77</v>
      </c>
      <c r="D120" s="603" t="str">
        <f>РПЗ!$AB118</f>
        <v>заказчик</v>
      </c>
      <c r="E120" s="147" t="s">
        <v>49</v>
      </c>
      <c r="F120" s="602" t="str">
        <f>РПЗ!Q118</f>
        <v>ОЗК</v>
      </c>
      <c r="G120" s="604"/>
      <c r="H120" s="605" t="str">
        <f>РПЗ!W118</f>
        <v>не применимо</v>
      </c>
      <c r="I120" s="613" t="s">
        <v>1272</v>
      </c>
      <c r="J120" s="607" t="str">
        <f>РПЗ!O118</f>
        <v>май - 851,4
август - 179,2
ноябрь - 179,2</v>
      </c>
      <c r="K120" s="616" t="s">
        <v>1272</v>
      </c>
      <c r="L120" s="25" t="s">
        <v>1272</v>
      </c>
      <c r="M120" s="25" t="s">
        <v>1272</v>
      </c>
      <c r="N120" s="25" t="s">
        <v>1272</v>
      </c>
      <c r="O120" s="25" t="s">
        <v>1272</v>
      </c>
      <c r="P120" s="25" t="s">
        <v>1272</v>
      </c>
      <c r="Q120" s="606" t="s">
        <v>1272</v>
      </c>
      <c r="R120" s="20" t="str">
        <f>РПЗ!P118</f>
        <v>июнь 2016
сентябрь 2016
декабрь 2016</v>
      </c>
      <c r="S120" s="19" t="s">
        <v>1272</v>
      </c>
      <c r="T120" s="608">
        <f>РПЗ!L118</f>
        <v>1209808</v>
      </c>
      <c r="U120" s="270" t="s">
        <v>1272</v>
      </c>
      <c r="V120" s="270" t="s">
        <v>1272</v>
      </c>
      <c r="W120" s="512" t="s">
        <v>1272</v>
      </c>
      <c r="X120" s="513" t="s">
        <v>1272</v>
      </c>
      <c r="Y120" s="612" t="s">
        <v>1272</v>
      </c>
      <c r="Z120" s="612" t="s">
        <v>1272</v>
      </c>
      <c r="AA120" s="612" t="s">
        <v>1272</v>
      </c>
      <c r="AB120" s="612" t="s">
        <v>1272</v>
      </c>
      <c r="AC120" s="612" t="s">
        <v>1272</v>
      </c>
      <c r="AD120" s="612" t="s">
        <v>1272</v>
      </c>
      <c r="AE120" s="609" t="e">
        <f>Таблица5[[#This Row],[20]]-Таблица5[[#This Row],[30]]</f>
        <v>#VALUE!</v>
      </c>
      <c r="AF120" s="610" t="e">
        <f>(1-Таблица5[[#This Row],[25]]/Таблица5[[#This Row],[20]])</f>
        <v>#VALUE!</v>
      </c>
      <c r="AG120" s="183" t="s">
        <v>1272</v>
      </c>
      <c r="AH120" s="183" t="s">
        <v>1272</v>
      </c>
      <c r="AI120" s="183" t="s">
        <v>1272</v>
      </c>
      <c r="AJ120" s="64" t="s">
        <v>123</v>
      </c>
      <c r="AK120" s="611"/>
    </row>
    <row r="121" spans="1:37" ht="153.75" thickBot="1" x14ac:dyDescent="0.3">
      <c r="A121" s="166" t="str">
        <f>РПЗ!A119</f>
        <v>0604-00104</v>
      </c>
      <c r="B121" s="601" t="str">
        <f>РПЗ!$D119</f>
        <v>Поставка принтеров</v>
      </c>
      <c r="C121" s="602" t="str">
        <f>РПЗ!$AA119</f>
        <v>Отдел информационных технологий, 
Начальник отдела
Кожевников Евгений Николаевич,
тел.(915)976-19-77</v>
      </c>
      <c r="D121" s="603" t="str">
        <f>РПЗ!$AB119</f>
        <v>ООО "РТ-Информ"</v>
      </c>
      <c r="E121" s="147" t="s">
        <v>49</v>
      </c>
      <c r="F121" s="602" t="str">
        <f>РПЗ!Q119</f>
        <v>ОЗК</v>
      </c>
      <c r="G121" s="604"/>
      <c r="H121" s="605" t="str">
        <f>РПЗ!W119</f>
        <v>не применимо</v>
      </c>
      <c r="I121" s="613" t="s">
        <v>1272</v>
      </c>
      <c r="J121" s="607" t="str">
        <f>РПЗ!O119</f>
        <v>июнь- 90,2
август - 19,4
ноябрь - 29,1</v>
      </c>
      <c r="K121" s="616" t="s">
        <v>1272</v>
      </c>
      <c r="L121" s="25" t="s">
        <v>1272</v>
      </c>
      <c r="M121" s="25" t="s">
        <v>1272</v>
      </c>
      <c r="N121" s="25" t="s">
        <v>1272</v>
      </c>
      <c r="O121" s="25" t="s">
        <v>1272</v>
      </c>
      <c r="P121" s="25" t="s">
        <v>1272</v>
      </c>
      <c r="Q121" s="606" t="s">
        <v>1272</v>
      </c>
      <c r="R121" s="20" t="str">
        <f>РПЗ!P119</f>
        <v>июль 2016
сентябрь 2016
декабрь 2016</v>
      </c>
      <c r="S121" s="19" t="s">
        <v>1272</v>
      </c>
      <c r="T121" s="608">
        <f>РПЗ!L119</f>
        <v>138700</v>
      </c>
      <c r="U121" s="270" t="s">
        <v>1272</v>
      </c>
      <c r="V121" s="270" t="s">
        <v>1272</v>
      </c>
      <c r="W121" s="512" t="s">
        <v>1272</v>
      </c>
      <c r="X121" s="513" t="s">
        <v>1272</v>
      </c>
      <c r="Y121" s="612" t="s">
        <v>1272</v>
      </c>
      <c r="Z121" s="612" t="s">
        <v>1272</v>
      </c>
      <c r="AA121" s="612" t="s">
        <v>1272</v>
      </c>
      <c r="AB121" s="612" t="s">
        <v>1272</v>
      </c>
      <c r="AC121" s="612" t="s">
        <v>1272</v>
      </c>
      <c r="AD121" s="612" t="s">
        <v>1272</v>
      </c>
      <c r="AE121" s="609" t="e">
        <f>Таблица5[[#This Row],[20]]-Таблица5[[#This Row],[30]]</f>
        <v>#VALUE!</v>
      </c>
      <c r="AF121" s="610" t="e">
        <f>(1-Таблица5[[#This Row],[25]]/Таблица5[[#This Row],[20]])</f>
        <v>#VALUE!</v>
      </c>
      <c r="AG121" s="183" t="s">
        <v>1272</v>
      </c>
      <c r="AH121" s="183" t="s">
        <v>1272</v>
      </c>
      <c r="AI121" s="183" t="s">
        <v>1272</v>
      </c>
      <c r="AJ121" s="64" t="s">
        <v>123</v>
      </c>
      <c r="AK121" s="611"/>
    </row>
    <row r="122" spans="1:37" ht="153.75" thickBot="1" x14ac:dyDescent="0.3">
      <c r="A122" s="166" t="str">
        <f>РПЗ!A120</f>
        <v>0604-00105</v>
      </c>
      <c r="B122" s="601" t="str">
        <f>РПЗ!$D120</f>
        <v xml:space="preserve"> Оказание услуг по сопровождению бухгалтерских и учетных систем</v>
      </c>
      <c r="C122" s="602" t="str">
        <f>РПЗ!$AA120</f>
        <v>Отдел информационных технологий, 
Начальник отдела
Кожевников Евгений Николаевич,
тел.(915)976-19-77</v>
      </c>
      <c r="D122" s="603" t="str">
        <f>РПЗ!$AB120</f>
        <v>ООО "РТ-Информ"</v>
      </c>
      <c r="E122" s="147" t="s">
        <v>49</v>
      </c>
      <c r="F122" s="602" t="str">
        <f>РПЗ!Q120</f>
        <v>ОЗК</v>
      </c>
      <c r="G122" s="604"/>
      <c r="H122" s="605" t="str">
        <f>РПЗ!W120</f>
        <v>не применимо</v>
      </c>
      <c r="I122" s="613" t="s">
        <v>1272</v>
      </c>
      <c r="J122" s="607">
        <f>РПЗ!O120</f>
        <v>42491</v>
      </c>
      <c r="K122" s="616" t="s">
        <v>1272</v>
      </c>
      <c r="L122" s="25" t="s">
        <v>1272</v>
      </c>
      <c r="M122" s="25" t="s">
        <v>1272</v>
      </c>
      <c r="N122" s="25" t="s">
        <v>1272</v>
      </c>
      <c r="O122" s="25" t="s">
        <v>1272</v>
      </c>
      <c r="P122" s="25" t="s">
        <v>1272</v>
      </c>
      <c r="Q122" s="606" t="s">
        <v>1272</v>
      </c>
      <c r="R122" s="20">
        <f>РПЗ!P120</f>
        <v>42522</v>
      </c>
      <c r="S122" s="19" t="s">
        <v>1272</v>
      </c>
      <c r="T122" s="608">
        <f>РПЗ!L120</f>
        <v>5000000</v>
      </c>
      <c r="U122" s="270" t="s">
        <v>1272</v>
      </c>
      <c r="V122" s="270" t="s">
        <v>1272</v>
      </c>
      <c r="W122" s="512" t="s">
        <v>1272</v>
      </c>
      <c r="X122" s="513" t="s">
        <v>1272</v>
      </c>
      <c r="Y122" s="612" t="s">
        <v>1272</v>
      </c>
      <c r="Z122" s="612" t="s">
        <v>1272</v>
      </c>
      <c r="AA122" s="612" t="s">
        <v>1272</v>
      </c>
      <c r="AB122" s="612" t="s">
        <v>1272</v>
      </c>
      <c r="AC122" s="612" t="s">
        <v>1272</v>
      </c>
      <c r="AD122" s="612" t="s">
        <v>1272</v>
      </c>
      <c r="AE122" s="609" t="e">
        <f>Таблица5[[#This Row],[20]]-Таблица5[[#This Row],[30]]</f>
        <v>#VALUE!</v>
      </c>
      <c r="AF122" s="610" t="e">
        <f>(1-Таблица5[[#This Row],[25]]/Таблица5[[#This Row],[20]])</f>
        <v>#VALUE!</v>
      </c>
      <c r="AG122" s="183" t="s">
        <v>1272</v>
      </c>
      <c r="AH122" s="183" t="s">
        <v>1272</v>
      </c>
      <c r="AI122" s="183" t="s">
        <v>1272</v>
      </c>
      <c r="AJ122" s="64" t="s">
        <v>123</v>
      </c>
      <c r="AK122" s="611"/>
    </row>
    <row r="123" spans="1:37" ht="153.75" thickBot="1" x14ac:dyDescent="0.3">
      <c r="A123" s="166" t="str">
        <f>РПЗ!A121</f>
        <v>0604-00106</v>
      </c>
      <c r="B123" s="601" t="str">
        <f>РПЗ!$D121</f>
        <v xml:space="preserve"> Оказание услуг по первичной аттестации испытательного оборудования   в  организациях, имеющих положительное экспертное заключение</v>
      </c>
      <c r="C123" s="602" t="str">
        <f>РПЗ!$AA121</f>
        <v>Отдел метрологической службы
Главный метролог
Стукалова Мария Александровна,
тел.(4855)22-84-66</v>
      </c>
      <c r="D123" s="603" t="str">
        <f>РПЗ!$AB121</f>
        <v>заказчик</v>
      </c>
      <c r="E123" s="147" t="s">
        <v>49</v>
      </c>
      <c r="F123" s="602" t="str">
        <f>РПЗ!Q121</f>
        <v>ОЗК</v>
      </c>
      <c r="G123" s="604"/>
      <c r="H123" s="605" t="str">
        <f>РПЗ!W121</f>
        <v>не применимо</v>
      </c>
      <c r="I123" s="613" t="s">
        <v>1272</v>
      </c>
      <c r="J123" s="607">
        <f>РПЗ!O121</f>
        <v>42583</v>
      </c>
      <c r="K123" s="616" t="s">
        <v>1272</v>
      </c>
      <c r="L123" s="25" t="s">
        <v>1272</v>
      </c>
      <c r="M123" s="25" t="s">
        <v>1272</v>
      </c>
      <c r="N123" s="25" t="s">
        <v>1272</v>
      </c>
      <c r="O123" s="25" t="s">
        <v>1272</v>
      </c>
      <c r="P123" s="25" t="s">
        <v>1272</v>
      </c>
      <c r="Q123" s="606" t="s">
        <v>1272</v>
      </c>
      <c r="R123" s="20" t="str">
        <f>РПЗ!P121</f>
        <v>4 кв. 2016г.</v>
      </c>
      <c r="S123" s="19" t="s">
        <v>1272</v>
      </c>
      <c r="T123" s="608">
        <f>РПЗ!L121</f>
        <v>825700</v>
      </c>
      <c r="U123" s="270" t="s">
        <v>1272</v>
      </c>
      <c r="V123" s="270" t="s">
        <v>1272</v>
      </c>
      <c r="W123" s="512" t="s">
        <v>1272</v>
      </c>
      <c r="X123" s="513" t="s">
        <v>1272</v>
      </c>
      <c r="Y123" s="612" t="s">
        <v>1272</v>
      </c>
      <c r="Z123" s="612" t="s">
        <v>1272</v>
      </c>
      <c r="AA123" s="612" t="s">
        <v>1272</v>
      </c>
      <c r="AB123" s="612" t="s">
        <v>1272</v>
      </c>
      <c r="AC123" s="612" t="s">
        <v>1272</v>
      </c>
      <c r="AD123" s="612" t="s">
        <v>1272</v>
      </c>
      <c r="AE123" s="609" t="e">
        <f>Таблица5[[#This Row],[20]]-Таблица5[[#This Row],[30]]</f>
        <v>#VALUE!</v>
      </c>
      <c r="AF123" s="610" t="e">
        <f>(1-Таблица5[[#This Row],[25]]/Таблица5[[#This Row],[20]])</f>
        <v>#VALUE!</v>
      </c>
      <c r="AG123" s="183" t="s">
        <v>1272</v>
      </c>
      <c r="AH123" s="183" t="s">
        <v>1272</v>
      </c>
      <c r="AI123" s="183" t="s">
        <v>1272</v>
      </c>
      <c r="AJ123" s="64" t="s">
        <v>123</v>
      </c>
      <c r="AK123" s="611"/>
    </row>
    <row r="124" spans="1:37" ht="153.75" thickBot="1" x14ac:dyDescent="0.3">
      <c r="A124" s="166" t="str">
        <f>РПЗ!A122</f>
        <v>0604-00107</v>
      </c>
      <c r="B124" s="601" t="str">
        <f>РПЗ!$D122</f>
        <v xml:space="preserve"> Оказание услуг по первичной аттестации испытательного оборудования   в  организациях, имеющих положительное экспертное заключение</v>
      </c>
      <c r="C124" s="602" t="str">
        <f>РПЗ!$AA122</f>
        <v>Отдел метрологической службы
Главный метролог
Стукалова Мария Александровна,
тел.(4855)22-84-66</v>
      </c>
      <c r="D124" s="603" t="str">
        <f>РПЗ!$AB122</f>
        <v>заказчик</v>
      </c>
      <c r="E124" s="147" t="s">
        <v>49</v>
      </c>
      <c r="F124" s="602" t="str">
        <f>РПЗ!Q122</f>
        <v>ОЗК</v>
      </c>
      <c r="G124" s="604"/>
      <c r="H124" s="605" t="str">
        <f>РПЗ!W122</f>
        <v>не применимо</v>
      </c>
      <c r="I124" s="613" t="s">
        <v>1272</v>
      </c>
      <c r="J124" s="607">
        <f>РПЗ!O122</f>
        <v>42430</v>
      </c>
      <c r="K124" s="616" t="s">
        <v>1272</v>
      </c>
      <c r="L124" s="25" t="s">
        <v>1272</v>
      </c>
      <c r="M124" s="25" t="s">
        <v>1272</v>
      </c>
      <c r="N124" s="25" t="s">
        <v>1272</v>
      </c>
      <c r="O124" s="25" t="s">
        <v>1272</v>
      </c>
      <c r="P124" s="25" t="s">
        <v>1272</v>
      </c>
      <c r="Q124" s="606" t="s">
        <v>1272</v>
      </c>
      <c r="R124" s="20">
        <f>РПЗ!P122</f>
        <v>42522</v>
      </c>
      <c r="S124" s="19" t="s">
        <v>1272</v>
      </c>
      <c r="T124" s="608">
        <f>РПЗ!L122</f>
        <v>825650</v>
      </c>
      <c r="U124" s="270" t="s">
        <v>1272</v>
      </c>
      <c r="V124" s="270" t="s">
        <v>1272</v>
      </c>
      <c r="W124" s="512" t="s">
        <v>1272</v>
      </c>
      <c r="X124" s="513" t="s">
        <v>1272</v>
      </c>
      <c r="Y124" s="612" t="s">
        <v>1272</v>
      </c>
      <c r="Z124" s="612" t="s">
        <v>1272</v>
      </c>
      <c r="AA124" s="612" t="s">
        <v>1272</v>
      </c>
      <c r="AB124" s="612" t="s">
        <v>1272</v>
      </c>
      <c r="AC124" s="612" t="s">
        <v>1272</v>
      </c>
      <c r="AD124" s="612" t="s">
        <v>1272</v>
      </c>
      <c r="AE124" s="609" t="e">
        <f>Таблица5[[#This Row],[20]]-Таблица5[[#This Row],[30]]</f>
        <v>#VALUE!</v>
      </c>
      <c r="AF124" s="610" t="e">
        <f>(1-Таблица5[[#This Row],[25]]/Таблица5[[#This Row],[20]])</f>
        <v>#VALUE!</v>
      </c>
      <c r="AG124" s="183" t="s">
        <v>1272</v>
      </c>
      <c r="AH124" s="183" t="s">
        <v>1272</v>
      </c>
      <c r="AI124" s="183" t="s">
        <v>1272</v>
      </c>
      <c r="AJ124" s="64" t="s">
        <v>123</v>
      </c>
      <c r="AK124" s="611"/>
    </row>
    <row r="125" spans="1:37" ht="153.75" thickBot="1" x14ac:dyDescent="0.3">
      <c r="A125" s="166" t="str">
        <f>РПЗ!A123</f>
        <v>0604-00108</v>
      </c>
      <c r="B125" s="601" t="str">
        <f>РПЗ!$D123</f>
        <v xml:space="preserve"> Оказание услуг по первичной аттестации испытательного оборудования   в  организациях, имеющих положительное экспертное заключение</v>
      </c>
      <c r="C125" s="602" t="str">
        <f>РПЗ!$AA123</f>
        <v>Отдел метрологической службы
Главный метролог
Стукалова Мария Александровна,
тел.(4855)22-84-66</v>
      </c>
      <c r="D125" s="603" t="str">
        <f>РПЗ!$AB123</f>
        <v>ОАО "Станкопром"</v>
      </c>
      <c r="E125" s="147" t="s">
        <v>49</v>
      </c>
      <c r="F125" s="602" t="str">
        <f>РПЗ!Q123</f>
        <v>ОЗК</v>
      </c>
      <c r="G125" s="604"/>
      <c r="H125" s="605" t="str">
        <f>РПЗ!W123</f>
        <v>не применимо</v>
      </c>
      <c r="I125" s="613" t="s">
        <v>1272</v>
      </c>
      <c r="J125" s="607">
        <f>РПЗ!O123</f>
        <v>42430</v>
      </c>
      <c r="K125" s="616" t="s">
        <v>1272</v>
      </c>
      <c r="L125" s="25" t="s">
        <v>1272</v>
      </c>
      <c r="M125" s="25" t="s">
        <v>1272</v>
      </c>
      <c r="N125" s="25" t="s">
        <v>1272</v>
      </c>
      <c r="O125" s="25" t="s">
        <v>1272</v>
      </c>
      <c r="P125" s="25" t="s">
        <v>1272</v>
      </c>
      <c r="Q125" s="606" t="s">
        <v>1272</v>
      </c>
      <c r="R125" s="20">
        <f>РПЗ!P123</f>
        <v>42522</v>
      </c>
      <c r="S125" s="19" t="s">
        <v>1272</v>
      </c>
      <c r="T125" s="608">
        <f>РПЗ!L123</f>
        <v>715200</v>
      </c>
      <c r="U125" s="270" t="s">
        <v>1272</v>
      </c>
      <c r="V125" s="270" t="s">
        <v>1272</v>
      </c>
      <c r="W125" s="512" t="s">
        <v>1272</v>
      </c>
      <c r="X125" s="513" t="s">
        <v>1272</v>
      </c>
      <c r="Y125" s="612" t="s">
        <v>1272</v>
      </c>
      <c r="Z125" s="612" t="s">
        <v>1272</v>
      </c>
      <c r="AA125" s="612" t="s">
        <v>1272</v>
      </c>
      <c r="AB125" s="612" t="s">
        <v>1272</v>
      </c>
      <c r="AC125" s="612" t="s">
        <v>1272</v>
      </c>
      <c r="AD125" s="612" t="s">
        <v>1272</v>
      </c>
      <c r="AE125" s="609" t="e">
        <f>Таблица5[[#This Row],[20]]-Таблица5[[#This Row],[30]]</f>
        <v>#VALUE!</v>
      </c>
      <c r="AF125" s="610" t="e">
        <f>(1-Таблица5[[#This Row],[25]]/Таблица5[[#This Row],[20]])</f>
        <v>#VALUE!</v>
      </c>
      <c r="AG125" s="183" t="s">
        <v>1272</v>
      </c>
      <c r="AH125" s="183" t="s">
        <v>1272</v>
      </c>
      <c r="AI125" s="183" t="s">
        <v>1272</v>
      </c>
      <c r="AJ125" s="64" t="s">
        <v>123</v>
      </c>
      <c r="AK125" s="611"/>
    </row>
    <row r="126" spans="1:37" ht="153.75" thickBot="1" x14ac:dyDescent="0.3">
      <c r="A126" s="166" t="str">
        <f>РПЗ!A124</f>
        <v>0604-00109</v>
      </c>
      <c r="B126" s="601" t="str">
        <f>РПЗ!$D124</f>
        <v xml:space="preserve"> Выполнение работ по определению экспертного заключения  для первичной аттестации испытательного оборудования</v>
      </c>
      <c r="C126" s="602" t="str">
        <f>РПЗ!$AA124</f>
        <v>Отдел метрологической службы
Главный метролог
Стукалова Мария Александровна,
тел.(4855)22-84-66</v>
      </c>
      <c r="D126" s="603" t="str">
        <f>РПЗ!$AB124</f>
        <v>заказчик</v>
      </c>
      <c r="E126" s="147" t="s">
        <v>70</v>
      </c>
      <c r="F126" s="602" t="str">
        <f>РПЗ!Q124</f>
        <v>ЕП</v>
      </c>
      <c r="G126" s="24" t="s">
        <v>120</v>
      </c>
      <c r="H126" s="605" t="str">
        <f>РПЗ!W124</f>
        <v>6.6.2(3)</v>
      </c>
      <c r="I126" s="25">
        <v>42454</v>
      </c>
      <c r="J126" s="607">
        <f>РПЗ!O124</f>
        <v>42430</v>
      </c>
      <c r="K126" s="616">
        <v>42430</v>
      </c>
      <c r="L126" s="25" t="s">
        <v>1272</v>
      </c>
      <c r="M126" s="25" t="s">
        <v>1272</v>
      </c>
      <c r="N126" s="25" t="s">
        <v>1272</v>
      </c>
      <c r="O126" s="25" t="s">
        <v>1272</v>
      </c>
      <c r="P126" s="25" t="s">
        <v>1272</v>
      </c>
      <c r="Q126" s="606" t="s">
        <v>1272</v>
      </c>
      <c r="R126" s="20" t="str">
        <f>РПЗ!P124</f>
        <v>1 кв.</v>
      </c>
      <c r="S126" s="19" t="s">
        <v>1272</v>
      </c>
      <c r="T126" s="608">
        <f>РПЗ!L124</f>
        <v>208000</v>
      </c>
      <c r="U126" s="270">
        <v>1</v>
      </c>
      <c r="V126" s="270">
        <v>0</v>
      </c>
      <c r="W126" s="617">
        <v>5044000102</v>
      </c>
      <c r="X126" s="513" t="s">
        <v>2145</v>
      </c>
      <c r="Y126" s="618">
        <v>208000</v>
      </c>
      <c r="Z126" s="612" t="s">
        <v>1272</v>
      </c>
      <c r="AA126" s="612">
        <v>37</v>
      </c>
      <c r="AB126" s="19">
        <v>42417</v>
      </c>
      <c r="AC126" s="612" t="s">
        <v>1272</v>
      </c>
      <c r="AD126" s="618">
        <v>208000</v>
      </c>
      <c r="AE126" s="609">
        <f>Таблица5[[#This Row],[20]]-Таблица5[[#This Row],[30]]</f>
        <v>0</v>
      </c>
      <c r="AF126" s="610">
        <f>(1-Таблица5[[#This Row],[25]]/Таблица5[[#This Row],[20]])</f>
        <v>0</v>
      </c>
      <c r="AG126" s="183" t="s">
        <v>1272</v>
      </c>
      <c r="AH126" s="183" t="s">
        <v>1272</v>
      </c>
      <c r="AI126" s="183" t="s">
        <v>1272</v>
      </c>
      <c r="AJ126" s="64" t="s">
        <v>123</v>
      </c>
      <c r="AK126" s="611"/>
    </row>
    <row r="127" spans="1:37" ht="128.25" thickBot="1" x14ac:dyDescent="0.3">
      <c r="A127" s="166" t="str">
        <f>РПЗ!A125</f>
        <v>0604-00110</v>
      </c>
      <c r="B127" s="601" t="str">
        <f>РПЗ!$D125</f>
        <v xml:space="preserve"> Поставка специальнуой одежды и специальнуй обуви и других средства индивидуальной защиты работников</v>
      </c>
      <c r="C127" s="602" t="str">
        <f>РПЗ!$AA125</f>
        <v>Отдел охраны труда
Начальник отдела
Пучков Владимир Германович
тел.(4855)59-25-73</v>
      </c>
      <c r="D127" s="603" t="str">
        <f>РПЗ!$AB125</f>
        <v>заказчик</v>
      </c>
      <c r="E127" s="147" t="s">
        <v>49</v>
      </c>
      <c r="F127" s="602" t="str">
        <f>РПЗ!Q125</f>
        <v>ОЗК</v>
      </c>
      <c r="G127" s="604"/>
      <c r="H127" s="605" t="str">
        <f>РПЗ!W125</f>
        <v>не применимо</v>
      </c>
      <c r="I127" s="613" t="s">
        <v>1272</v>
      </c>
      <c r="J127" s="607">
        <f>РПЗ!O125</f>
        <v>42370</v>
      </c>
      <c r="K127" s="616" t="s">
        <v>1272</v>
      </c>
      <c r="L127" s="25" t="s">
        <v>1272</v>
      </c>
      <c r="M127" s="25" t="s">
        <v>1272</v>
      </c>
      <c r="N127" s="25" t="s">
        <v>1272</v>
      </c>
      <c r="O127" s="25" t="s">
        <v>1272</v>
      </c>
      <c r="P127" s="25" t="s">
        <v>1272</v>
      </c>
      <c r="Q127" s="606" t="s">
        <v>1272</v>
      </c>
      <c r="R127" s="20">
        <f>РПЗ!P125</f>
        <v>42705</v>
      </c>
      <c r="S127" s="19" t="s">
        <v>1272</v>
      </c>
      <c r="T127" s="608">
        <f>РПЗ!L125</f>
        <v>1811300</v>
      </c>
      <c r="U127" s="270" t="s">
        <v>1272</v>
      </c>
      <c r="V127" s="270" t="s">
        <v>1272</v>
      </c>
      <c r="W127" s="512" t="s">
        <v>1272</v>
      </c>
      <c r="X127" s="513" t="s">
        <v>1272</v>
      </c>
      <c r="Y127" s="612" t="s">
        <v>1272</v>
      </c>
      <c r="Z127" s="612" t="s">
        <v>1272</v>
      </c>
      <c r="AA127" s="612" t="s">
        <v>1272</v>
      </c>
      <c r="AB127" s="612" t="s">
        <v>1272</v>
      </c>
      <c r="AC127" s="612" t="s">
        <v>1272</v>
      </c>
      <c r="AD127" s="612" t="s">
        <v>1272</v>
      </c>
      <c r="AE127" s="609" t="e">
        <f>Таблица5[[#This Row],[20]]-Таблица5[[#This Row],[30]]</f>
        <v>#VALUE!</v>
      </c>
      <c r="AF127" s="610" t="e">
        <f>(1-Таблица5[[#This Row],[25]]/Таблица5[[#This Row],[20]])</f>
        <v>#VALUE!</v>
      </c>
      <c r="AG127" s="183" t="s">
        <v>1272</v>
      </c>
      <c r="AH127" s="183" t="s">
        <v>1272</v>
      </c>
      <c r="AI127" s="183" t="s">
        <v>1272</v>
      </c>
      <c r="AJ127" s="64" t="s">
        <v>123</v>
      </c>
      <c r="AK127" s="611"/>
    </row>
    <row r="128" spans="1:37" ht="128.25" thickBot="1" x14ac:dyDescent="0.3">
      <c r="A128" s="166" t="str">
        <f>РПЗ!A126</f>
        <v>0604-00111</v>
      </c>
      <c r="B128" s="601" t="str">
        <f>РПЗ!$D126</f>
        <v>Поставка смывающих и очищающих средств, средств гидрофильного и регенерирующего восстанавливающего действия</v>
      </c>
      <c r="C128" s="602" t="str">
        <f>РПЗ!$AA126</f>
        <v>Отдел охраны труда
Начальник отдела
Пучков Владимир Германович
тел.(4855)59-25-73</v>
      </c>
      <c r="D128" s="603" t="str">
        <f>РПЗ!$AB126</f>
        <v>заказчик</v>
      </c>
      <c r="E128" s="147" t="s">
        <v>49</v>
      </c>
      <c r="F128" s="602" t="str">
        <f>РПЗ!Q126</f>
        <v>ОЗК</v>
      </c>
      <c r="G128" s="604"/>
      <c r="H128" s="605" t="str">
        <f>РПЗ!W126</f>
        <v>не применимо</v>
      </c>
      <c r="I128" s="613" t="s">
        <v>1272</v>
      </c>
      <c r="J128" s="607">
        <f>РПЗ!O126</f>
        <v>42370</v>
      </c>
      <c r="K128" s="616" t="s">
        <v>1272</v>
      </c>
      <c r="L128" s="25" t="s">
        <v>1272</v>
      </c>
      <c r="M128" s="25" t="s">
        <v>1272</v>
      </c>
      <c r="N128" s="25" t="s">
        <v>1272</v>
      </c>
      <c r="O128" s="25" t="s">
        <v>1272</v>
      </c>
      <c r="P128" s="25" t="s">
        <v>1272</v>
      </c>
      <c r="Q128" s="606" t="s">
        <v>1272</v>
      </c>
      <c r="R128" s="20">
        <f>РПЗ!P126</f>
        <v>42705</v>
      </c>
      <c r="S128" s="19" t="s">
        <v>1272</v>
      </c>
      <c r="T128" s="608">
        <f>РПЗ!L126</f>
        <v>330400</v>
      </c>
      <c r="U128" s="270" t="s">
        <v>1272</v>
      </c>
      <c r="V128" s="270" t="s">
        <v>1272</v>
      </c>
      <c r="W128" s="512" t="s">
        <v>1272</v>
      </c>
      <c r="X128" s="513" t="s">
        <v>1272</v>
      </c>
      <c r="Y128" s="612" t="s">
        <v>1272</v>
      </c>
      <c r="Z128" s="612" t="s">
        <v>1272</v>
      </c>
      <c r="AA128" s="612" t="s">
        <v>1272</v>
      </c>
      <c r="AB128" s="612" t="s">
        <v>1272</v>
      </c>
      <c r="AC128" s="612" t="s">
        <v>1272</v>
      </c>
      <c r="AD128" s="612" t="s">
        <v>1272</v>
      </c>
      <c r="AE128" s="609" t="e">
        <f>Таблица5[[#This Row],[20]]-Таблица5[[#This Row],[30]]</f>
        <v>#VALUE!</v>
      </c>
      <c r="AF128" s="610" t="e">
        <f>(1-Таблица5[[#This Row],[25]]/Таблица5[[#This Row],[20]])</f>
        <v>#VALUE!</v>
      </c>
      <c r="AG128" s="183" t="s">
        <v>1272</v>
      </c>
      <c r="AH128" s="183" t="s">
        <v>1272</v>
      </c>
      <c r="AI128" s="183" t="s">
        <v>1272</v>
      </c>
      <c r="AJ128" s="64" t="s">
        <v>123</v>
      </c>
      <c r="AK128" s="611"/>
    </row>
    <row r="129" spans="1:37" ht="128.25" thickBot="1" x14ac:dyDescent="0.3">
      <c r="A129" s="166" t="str">
        <f>РПЗ!A127</f>
        <v>0604-00112</v>
      </c>
      <c r="B129" s="601" t="str">
        <f>РПЗ!$D127</f>
        <v xml:space="preserve"> Оказание услуг по стирке загрязненной спецодежды и ее ремонт</v>
      </c>
      <c r="C129" s="602" t="str">
        <f>РПЗ!$AA127</f>
        <v>Отдел охраны труда
Начальник отдела
Пучков Владимир Германович
тел.(4855)59-25-73</v>
      </c>
      <c r="D129" s="603" t="str">
        <f>РПЗ!$AB127</f>
        <v>заказчик</v>
      </c>
      <c r="E129" s="147" t="s">
        <v>49</v>
      </c>
      <c r="F129" s="602" t="str">
        <f>РПЗ!Q127</f>
        <v>ОЗК</v>
      </c>
      <c r="G129" s="604"/>
      <c r="H129" s="605" t="str">
        <f>РПЗ!W127</f>
        <v>не применимо</v>
      </c>
      <c r="I129" s="613" t="s">
        <v>1272</v>
      </c>
      <c r="J129" s="607">
        <f>РПЗ!O127</f>
        <v>42370</v>
      </c>
      <c r="K129" s="616" t="s">
        <v>1272</v>
      </c>
      <c r="L129" s="25" t="s">
        <v>1272</v>
      </c>
      <c r="M129" s="25" t="s">
        <v>1272</v>
      </c>
      <c r="N129" s="25" t="s">
        <v>1272</v>
      </c>
      <c r="O129" s="25" t="s">
        <v>1272</v>
      </c>
      <c r="P129" s="25" t="s">
        <v>1272</v>
      </c>
      <c r="Q129" s="606" t="s">
        <v>1272</v>
      </c>
      <c r="R129" s="20">
        <f>РПЗ!P127</f>
        <v>42705</v>
      </c>
      <c r="S129" s="19" t="s">
        <v>1272</v>
      </c>
      <c r="T129" s="608">
        <f>РПЗ!L127</f>
        <v>116820</v>
      </c>
      <c r="U129" s="270" t="s">
        <v>1272</v>
      </c>
      <c r="V129" s="270" t="s">
        <v>1272</v>
      </c>
      <c r="W129" s="512" t="s">
        <v>1272</v>
      </c>
      <c r="X129" s="513" t="s">
        <v>1272</v>
      </c>
      <c r="Y129" s="612" t="s">
        <v>1272</v>
      </c>
      <c r="Z129" s="612" t="s">
        <v>1272</v>
      </c>
      <c r="AA129" s="612" t="s">
        <v>1272</v>
      </c>
      <c r="AB129" s="612" t="s">
        <v>1272</v>
      </c>
      <c r="AC129" s="612" t="s">
        <v>1272</v>
      </c>
      <c r="AD129" s="612" t="s">
        <v>1272</v>
      </c>
      <c r="AE129" s="609" t="e">
        <f>Таблица5[[#This Row],[20]]-Таблица5[[#This Row],[30]]</f>
        <v>#VALUE!</v>
      </c>
      <c r="AF129" s="610" t="e">
        <f>(1-Таблица5[[#This Row],[25]]/Таблица5[[#This Row],[20]])</f>
        <v>#VALUE!</v>
      </c>
      <c r="AG129" s="183" t="s">
        <v>1272</v>
      </c>
      <c r="AH129" s="183" t="s">
        <v>1272</v>
      </c>
      <c r="AI129" s="183" t="s">
        <v>1272</v>
      </c>
      <c r="AJ129" s="64" t="s">
        <v>123</v>
      </c>
      <c r="AK129" s="611"/>
    </row>
    <row r="130" spans="1:37" ht="128.25" thickBot="1" x14ac:dyDescent="0.3">
      <c r="A130" s="166" t="str">
        <f>РПЗ!A128</f>
        <v>0604-00113</v>
      </c>
      <c r="B130" s="601" t="str">
        <f>РПЗ!$D128</f>
        <v xml:space="preserve"> Оказание услуг по содержанию санитарно-бытовых помещений в соответствии с санитарно-гигиеническими требованиями</v>
      </c>
      <c r="C130" s="602" t="str">
        <f>РПЗ!$AA128</f>
        <v>Отдел охраны труда
Начальник отдела
Пучков Владимир Германович
тел.(4855)59-25-73</v>
      </c>
      <c r="D130" s="603" t="str">
        <f>РПЗ!$AB128</f>
        <v>заказчик</v>
      </c>
      <c r="E130" s="147" t="s">
        <v>49</v>
      </c>
      <c r="F130" s="602" t="str">
        <f>РПЗ!Q128</f>
        <v>ОЗК</v>
      </c>
      <c r="G130" s="604"/>
      <c r="H130" s="605" t="str">
        <f>РПЗ!W128</f>
        <v>не применимо</v>
      </c>
      <c r="I130" s="613" t="s">
        <v>1272</v>
      </c>
      <c r="J130" s="607">
        <f>РПЗ!O128</f>
        <v>42370</v>
      </c>
      <c r="K130" s="616" t="s">
        <v>1272</v>
      </c>
      <c r="L130" s="25" t="s">
        <v>1272</v>
      </c>
      <c r="M130" s="25" t="s">
        <v>1272</v>
      </c>
      <c r="N130" s="25" t="s">
        <v>1272</v>
      </c>
      <c r="O130" s="25" t="s">
        <v>1272</v>
      </c>
      <c r="P130" s="25" t="s">
        <v>1272</v>
      </c>
      <c r="Q130" s="606" t="s">
        <v>1272</v>
      </c>
      <c r="R130" s="20">
        <f>РПЗ!P128</f>
        <v>42705</v>
      </c>
      <c r="S130" s="19" t="s">
        <v>1272</v>
      </c>
      <c r="T130" s="608">
        <f>РПЗ!L128</f>
        <v>382320</v>
      </c>
      <c r="U130" s="270" t="s">
        <v>1272</v>
      </c>
      <c r="V130" s="270" t="s">
        <v>1272</v>
      </c>
      <c r="W130" s="512" t="s">
        <v>1272</v>
      </c>
      <c r="X130" s="513" t="s">
        <v>1272</v>
      </c>
      <c r="Y130" s="612" t="s">
        <v>1272</v>
      </c>
      <c r="Z130" s="612" t="s">
        <v>1272</v>
      </c>
      <c r="AA130" s="612" t="s">
        <v>1272</v>
      </c>
      <c r="AB130" s="612" t="s">
        <v>1272</v>
      </c>
      <c r="AC130" s="612" t="s">
        <v>1272</v>
      </c>
      <c r="AD130" s="612" t="s">
        <v>1272</v>
      </c>
      <c r="AE130" s="609" t="e">
        <f>Таблица5[[#This Row],[20]]-Таблица5[[#This Row],[30]]</f>
        <v>#VALUE!</v>
      </c>
      <c r="AF130" s="610" t="e">
        <f>(1-Таблица5[[#This Row],[25]]/Таблица5[[#This Row],[20]])</f>
        <v>#VALUE!</v>
      </c>
      <c r="AG130" s="183" t="s">
        <v>1272</v>
      </c>
      <c r="AH130" s="183" t="s">
        <v>1272</v>
      </c>
      <c r="AI130" s="183" t="s">
        <v>1272</v>
      </c>
      <c r="AJ130" s="64" t="s">
        <v>123</v>
      </c>
      <c r="AK130" s="611"/>
    </row>
    <row r="131" spans="1:37" ht="128.25" thickBot="1" x14ac:dyDescent="0.3">
      <c r="A131" s="166" t="str">
        <f>РПЗ!A129</f>
        <v>0604-00114</v>
      </c>
      <c r="B131" s="601" t="str">
        <f>РПЗ!$D129</f>
        <v>Выполнение работ по очистке крыш корпусов завода от снега,  сосулек, наледи</v>
      </c>
      <c r="C131" s="602" t="str">
        <f>РПЗ!$AA129</f>
        <v>Отдел охраны труда
Начальник отдела
Пучков Владимир Германович
тел.(4855)59-25-73</v>
      </c>
      <c r="D131" s="603" t="str">
        <f>РПЗ!$AB129</f>
        <v>заказчик</v>
      </c>
      <c r="E131" s="147" t="s">
        <v>49</v>
      </c>
      <c r="F131" s="602" t="str">
        <f>РПЗ!Q129</f>
        <v>ОЗК</v>
      </c>
      <c r="G131" s="604"/>
      <c r="H131" s="605" t="str">
        <f>РПЗ!W129</f>
        <v>не применимо</v>
      </c>
      <c r="I131" s="613" t="s">
        <v>1272</v>
      </c>
      <c r="J131" s="607">
        <f>РПЗ!O129</f>
        <v>42370</v>
      </c>
      <c r="K131" s="616" t="s">
        <v>1272</v>
      </c>
      <c r="L131" s="25" t="s">
        <v>1272</v>
      </c>
      <c r="M131" s="25" t="s">
        <v>1272</v>
      </c>
      <c r="N131" s="25" t="s">
        <v>1272</v>
      </c>
      <c r="O131" s="25" t="s">
        <v>1272</v>
      </c>
      <c r="P131" s="25" t="s">
        <v>1272</v>
      </c>
      <c r="Q131" s="606" t="s">
        <v>1272</v>
      </c>
      <c r="R131" s="20">
        <f>РПЗ!P129</f>
        <v>42705</v>
      </c>
      <c r="S131" s="19" t="s">
        <v>1272</v>
      </c>
      <c r="T131" s="608">
        <f>РПЗ!L129</f>
        <v>177000</v>
      </c>
      <c r="U131" s="270" t="s">
        <v>1272</v>
      </c>
      <c r="V131" s="270" t="s">
        <v>1272</v>
      </c>
      <c r="W131" s="512" t="s">
        <v>1272</v>
      </c>
      <c r="X131" s="513" t="s">
        <v>1272</v>
      </c>
      <c r="Y131" s="612" t="s">
        <v>1272</v>
      </c>
      <c r="Z131" s="612" t="s">
        <v>1272</v>
      </c>
      <c r="AA131" s="612" t="s">
        <v>1272</v>
      </c>
      <c r="AB131" s="612" t="s">
        <v>1272</v>
      </c>
      <c r="AC131" s="612" t="s">
        <v>1272</v>
      </c>
      <c r="AD131" s="612" t="s">
        <v>1272</v>
      </c>
      <c r="AE131" s="609" t="e">
        <f>Таблица5[[#This Row],[20]]-Таблица5[[#This Row],[30]]</f>
        <v>#VALUE!</v>
      </c>
      <c r="AF131" s="610" t="e">
        <f>(1-Таблица5[[#This Row],[25]]/Таблица5[[#This Row],[20]])</f>
        <v>#VALUE!</v>
      </c>
      <c r="AG131" s="183" t="s">
        <v>1272</v>
      </c>
      <c r="AH131" s="183" t="s">
        <v>1272</v>
      </c>
      <c r="AI131" s="183" t="s">
        <v>1272</v>
      </c>
      <c r="AJ131" s="64" t="s">
        <v>123</v>
      </c>
      <c r="AK131" s="611"/>
    </row>
    <row r="132" spans="1:37" ht="128.25" thickBot="1" x14ac:dyDescent="0.3">
      <c r="A132" s="166" t="str">
        <f>РПЗ!A130</f>
        <v>0604-00115</v>
      </c>
      <c r="B132" s="601" t="str">
        <f>РПЗ!$D130</f>
        <v xml:space="preserve">Оказание услуг по проведению предварительного и периодических медосмотров работников, занятых на работах        с вредными условиями труда </v>
      </c>
      <c r="C132" s="602" t="str">
        <f>РПЗ!$AA130</f>
        <v>Отдел охраны труда
Начальник отдела
Пучков Владимир Германович
тел.(4855)59-25-73</v>
      </c>
      <c r="D132" s="603" t="str">
        <f>РПЗ!$AB130</f>
        <v>заказчик</v>
      </c>
      <c r="E132" s="147" t="s">
        <v>49</v>
      </c>
      <c r="F132" s="602" t="str">
        <f>РПЗ!Q130</f>
        <v>ОЗК</v>
      </c>
      <c r="G132" s="604"/>
      <c r="H132" s="605" t="str">
        <f>РПЗ!W130</f>
        <v>не применимо</v>
      </c>
      <c r="I132" s="613" t="s">
        <v>1272</v>
      </c>
      <c r="J132" s="607">
        <f>РПЗ!O130</f>
        <v>42430</v>
      </c>
      <c r="K132" s="616" t="s">
        <v>1272</v>
      </c>
      <c r="L132" s="25" t="s">
        <v>1272</v>
      </c>
      <c r="M132" s="25" t="s">
        <v>1272</v>
      </c>
      <c r="N132" s="25" t="s">
        <v>1272</v>
      </c>
      <c r="O132" s="25" t="s">
        <v>1272</v>
      </c>
      <c r="P132" s="25" t="s">
        <v>1272</v>
      </c>
      <c r="Q132" s="606" t="s">
        <v>1272</v>
      </c>
      <c r="R132" s="20">
        <f>РПЗ!P130</f>
        <v>42522</v>
      </c>
      <c r="S132" s="19" t="s">
        <v>1272</v>
      </c>
      <c r="T132" s="608">
        <f>РПЗ!L130</f>
        <v>731600</v>
      </c>
      <c r="U132" s="270" t="s">
        <v>1272</v>
      </c>
      <c r="V132" s="270" t="s">
        <v>1272</v>
      </c>
      <c r="W132" s="512" t="s">
        <v>1272</v>
      </c>
      <c r="X132" s="513" t="s">
        <v>1272</v>
      </c>
      <c r="Y132" s="612" t="s">
        <v>1272</v>
      </c>
      <c r="Z132" s="612" t="s">
        <v>1272</v>
      </c>
      <c r="AA132" s="612" t="s">
        <v>1272</v>
      </c>
      <c r="AB132" s="612" t="s">
        <v>1272</v>
      </c>
      <c r="AC132" s="612" t="s">
        <v>1272</v>
      </c>
      <c r="AD132" s="612" t="s">
        <v>1272</v>
      </c>
      <c r="AE132" s="609" t="e">
        <f>Таблица5[[#This Row],[20]]-Таблица5[[#This Row],[30]]</f>
        <v>#VALUE!</v>
      </c>
      <c r="AF132" s="610" t="e">
        <f>(1-Таблица5[[#This Row],[25]]/Таблица5[[#This Row],[20]])</f>
        <v>#VALUE!</v>
      </c>
      <c r="AG132" s="183" t="s">
        <v>1272</v>
      </c>
      <c r="AH132" s="183" t="s">
        <v>1272</v>
      </c>
      <c r="AI132" s="183" t="s">
        <v>1272</v>
      </c>
      <c r="AJ132" s="64" t="s">
        <v>123</v>
      </c>
      <c r="AK132" s="611"/>
    </row>
    <row r="133" spans="1:37" ht="128.25" thickBot="1" x14ac:dyDescent="0.3">
      <c r="A133" s="166" t="str">
        <f>РПЗ!A131</f>
        <v>0604-00116</v>
      </c>
      <c r="B133" s="601" t="str">
        <f>РПЗ!$D131</f>
        <v>Оказаниеуслуг по организаци и проведению физкультурных и спортивных мероприятий, в т.ч. по внедрению Всероссийского физкультурно-спортивного комплекса «Готов к труду и обороне» (ГТО)</v>
      </c>
      <c r="C133" s="602" t="str">
        <f>РПЗ!$AA131</f>
        <v>Отдел охраны труда
Начальник отдела
Пучков Владимир Германович
тел.(4855)59-25-73</v>
      </c>
      <c r="D133" s="603" t="str">
        <f>РПЗ!$AB131</f>
        <v>заказчик</v>
      </c>
      <c r="E133" s="147" t="s">
        <v>49</v>
      </c>
      <c r="F133" s="602" t="str">
        <f>РПЗ!Q131</f>
        <v>ОЗК</v>
      </c>
      <c r="G133" s="604"/>
      <c r="H133" s="605" t="str">
        <f>РПЗ!W131</f>
        <v>не применимо</v>
      </c>
      <c r="I133" s="613" t="s">
        <v>1272</v>
      </c>
      <c r="J133" s="607">
        <f>РПЗ!O131</f>
        <v>42370</v>
      </c>
      <c r="K133" s="616" t="s">
        <v>1272</v>
      </c>
      <c r="L133" s="25" t="s">
        <v>1272</v>
      </c>
      <c r="M133" s="25" t="s">
        <v>1272</v>
      </c>
      <c r="N133" s="25" t="s">
        <v>1272</v>
      </c>
      <c r="O133" s="25" t="s">
        <v>1272</v>
      </c>
      <c r="P133" s="25" t="s">
        <v>1272</v>
      </c>
      <c r="Q133" s="606" t="s">
        <v>1272</v>
      </c>
      <c r="R133" s="20">
        <f>РПЗ!P131</f>
        <v>42705</v>
      </c>
      <c r="S133" s="19" t="s">
        <v>1272</v>
      </c>
      <c r="T133" s="608">
        <f>РПЗ!L131</f>
        <v>354000</v>
      </c>
      <c r="U133" s="270" t="s">
        <v>1272</v>
      </c>
      <c r="V133" s="270" t="s">
        <v>1272</v>
      </c>
      <c r="W133" s="512" t="s">
        <v>1272</v>
      </c>
      <c r="X133" s="513" t="s">
        <v>1272</v>
      </c>
      <c r="Y133" s="612" t="s">
        <v>1272</v>
      </c>
      <c r="Z133" s="612" t="s">
        <v>1272</v>
      </c>
      <c r="AA133" s="612" t="s">
        <v>1272</v>
      </c>
      <c r="AB133" s="612" t="s">
        <v>1272</v>
      </c>
      <c r="AC133" s="612" t="s">
        <v>1272</v>
      </c>
      <c r="AD133" s="612" t="s">
        <v>1272</v>
      </c>
      <c r="AE133" s="609" t="e">
        <f>Таблица5[[#This Row],[20]]-Таблица5[[#This Row],[30]]</f>
        <v>#VALUE!</v>
      </c>
      <c r="AF133" s="610" t="e">
        <f>(1-Таблица5[[#This Row],[25]]/Таблица5[[#This Row],[20]])</f>
        <v>#VALUE!</v>
      </c>
      <c r="AG133" s="183" t="s">
        <v>1272</v>
      </c>
      <c r="AH133" s="183" t="s">
        <v>1272</v>
      </c>
      <c r="AI133" s="183" t="s">
        <v>1272</v>
      </c>
      <c r="AJ133" s="64" t="s">
        <v>123</v>
      </c>
      <c r="AK133" s="611"/>
    </row>
    <row r="134" spans="1:37" ht="141" thickBot="1" x14ac:dyDescent="0.3">
      <c r="A134" s="166" t="str">
        <f>РПЗ!A132</f>
        <v>0604-00117</v>
      </c>
      <c r="B134" s="601" t="str">
        <f>РПЗ!$D132</f>
        <v>Оказание услуг по проведению строительной экспертизы корп. 79</v>
      </c>
      <c r="C134" s="602" t="str">
        <f>РПЗ!$AA132</f>
        <v xml:space="preserve">Ремонтно-строительная служба,
начальник службы Балышников Михаил Геннадьевич
тел.(4855)20-42-85 </v>
      </c>
      <c r="D134" s="603" t="str">
        <f>РПЗ!$AB132</f>
        <v>заказчик</v>
      </c>
      <c r="E134" s="147" t="s">
        <v>49</v>
      </c>
      <c r="F134" s="602" t="str">
        <f>РПЗ!Q132</f>
        <v>ОЗК</v>
      </c>
      <c r="G134" s="604"/>
      <c r="H134" s="605" t="str">
        <f>РПЗ!W132</f>
        <v>не применимо</v>
      </c>
      <c r="I134" s="613" t="s">
        <v>1272</v>
      </c>
      <c r="J134" s="607">
        <f>РПЗ!O132</f>
        <v>42461</v>
      </c>
      <c r="K134" s="616" t="s">
        <v>1272</v>
      </c>
      <c r="L134" s="25" t="s">
        <v>1272</v>
      </c>
      <c r="M134" s="25" t="s">
        <v>1272</v>
      </c>
      <c r="N134" s="25" t="s">
        <v>1272</v>
      </c>
      <c r="O134" s="25" t="s">
        <v>1272</v>
      </c>
      <c r="P134" s="25" t="s">
        <v>1272</v>
      </c>
      <c r="Q134" s="606" t="s">
        <v>1272</v>
      </c>
      <c r="R134" s="20">
        <f>РПЗ!P132</f>
        <v>42522</v>
      </c>
      <c r="S134" s="19" t="s">
        <v>1272</v>
      </c>
      <c r="T134" s="608">
        <f>РПЗ!L132</f>
        <v>354000</v>
      </c>
      <c r="U134" s="270" t="s">
        <v>1272</v>
      </c>
      <c r="V134" s="270" t="s">
        <v>1272</v>
      </c>
      <c r="W134" s="512" t="s">
        <v>1272</v>
      </c>
      <c r="X134" s="513" t="s">
        <v>1272</v>
      </c>
      <c r="Y134" s="612" t="s">
        <v>1272</v>
      </c>
      <c r="Z134" s="612" t="s">
        <v>1272</v>
      </c>
      <c r="AA134" s="612" t="s">
        <v>1272</v>
      </c>
      <c r="AB134" s="612" t="s">
        <v>1272</v>
      </c>
      <c r="AC134" s="612" t="s">
        <v>1272</v>
      </c>
      <c r="AD134" s="612" t="s">
        <v>1272</v>
      </c>
      <c r="AE134" s="609" t="e">
        <f>Таблица5[[#This Row],[20]]-Таблица5[[#This Row],[30]]</f>
        <v>#VALUE!</v>
      </c>
      <c r="AF134" s="610" t="e">
        <f>(1-Таблица5[[#This Row],[25]]/Таблица5[[#This Row],[20]])</f>
        <v>#VALUE!</v>
      </c>
      <c r="AG134" s="183" t="s">
        <v>1272</v>
      </c>
      <c r="AH134" s="183" t="s">
        <v>1272</v>
      </c>
      <c r="AI134" s="183" t="s">
        <v>1272</v>
      </c>
      <c r="AJ134" s="64" t="s">
        <v>123</v>
      </c>
      <c r="AK134" s="611"/>
    </row>
    <row r="135" spans="1:37" ht="141" thickBot="1" x14ac:dyDescent="0.3">
      <c r="A135" s="166" t="str">
        <f>РПЗ!A133</f>
        <v>0604-00118</v>
      </c>
      <c r="B135" s="601" t="str">
        <f>РПЗ!$D133</f>
        <v xml:space="preserve"> Оказание услуг по проведению строительной экспертизы корп. 77</v>
      </c>
      <c r="C135" s="602" t="str">
        <f>РПЗ!$AA133</f>
        <v xml:space="preserve">Ремонтно-строительная служба,
начальник службы Балышников Михаил Геннадьевич
тел.(4855)20-42-85 </v>
      </c>
      <c r="D135" s="603" t="str">
        <f>РПЗ!$AB133</f>
        <v>заказчик</v>
      </c>
      <c r="E135" s="147" t="s">
        <v>49</v>
      </c>
      <c r="F135" s="602" t="str">
        <f>РПЗ!Q133</f>
        <v>ОЗК</v>
      </c>
      <c r="G135" s="604"/>
      <c r="H135" s="605" t="str">
        <f>РПЗ!W133</f>
        <v>не применимо</v>
      </c>
      <c r="I135" s="613" t="s">
        <v>1272</v>
      </c>
      <c r="J135" s="607">
        <f>РПЗ!O133</f>
        <v>42461</v>
      </c>
      <c r="K135" s="616" t="s">
        <v>1272</v>
      </c>
      <c r="L135" s="25" t="s">
        <v>1272</v>
      </c>
      <c r="M135" s="25" t="s">
        <v>1272</v>
      </c>
      <c r="N135" s="25" t="s">
        <v>1272</v>
      </c>
      <c r="O135" s="25" t="s">
        <v>1272</v>
      </c>
      <c r="P135" s="25" t="s">
        <v>1272</v>
      </c>
      <c r="Q135" s="606" t="s">
        <v>1272</v>
      </c>
      <c r="R135" s="20">
        <f>РПЗ!P133</f>
        <v>42522</v>
      </c>
      <c r="S135" s="19" t="s">
        <v>1272</v>
      </c>
      <c r="T135" s="608">
        <f>РПЗ!L133</f>
        <v>472000</v>
      </c>
      <c r="U135" s="270" t="s">
        <v>1272</v>
      </c>
      <c r="V135" s="270" t="s">
        <v>1272</v>
      </c>
      <c r="W135" s="512" t="s">
        <v>1272</v>
      </c>
      <c r="X135" s="513" t="s">
        <v>1272</v>
      </c>
      <c r="Y135" s="612" t="s">
        <v>1272</v>
      </c>
      <c r="Z135" s="612" t="s">
        <v>1272</v>
      </c>
      <c r="AA135" s="612" t="s">
        <v>1272</v>
      </c>
      <c r="AB135" s="612" t="s">
        <v>1272</v>
      </c>
      <c r="AC135" s="612" t="s">
        <v>1272</v>
      </c>
      <c r="AD135" s="612" t="s">
        <v>1272</v>
      </c>
      <c r="AE135" s="609" t="e">
        <f>Таблица5[[#This Row],[20]]-Таблица5[[#This Row],[30]]</f>
        <v>#VALUE!</v>
      </c>
      <c r="AF135" s="610" t="e">
        <f>(1-Таблица5[[#This Row],[25]]/Таблица5[[#This Row],[20]])</f>
        <v>#VALUE!</v>
      </c>
      <c r="AG135" s="183" t="s">
        <v>1272</v>
      </c>
      <c r="AH135" s="183" t="s">
        <v>1272</v>
      </c>
      <c r="AI135" s="183" t="s">
        <v>1272</v>
      </c>
      <c r="AJ135" s="64" t="s">
        <v>123</v>
      </c>
      <c r="AK135" s="611"/>
    </row>
    <row r="136" spans="1:37" ht="141" thickBot="1" x14ac:dyDescent="0.3">
      <c r="A136" s="166" t="str">
        <f>РПЗ!A134</f>
        <v>0604-00119</v>
      </c>
      <c r="B136" s="601" t="str">
        <f>РПЗ!$D134</f>
        <v xml:space="preserve"> Оказание услуг по проведению строительной экспертизы корп. 74</v>
      </c>
      <c r="C136" s="602" t="str">
        <f>РПЗ!$AA134</f>
        <v xml:space="preserve">Ремонтно-строительная служба,
начальник службы Балышников Михаил Геннадьевич
тел.(4855)20-42-85 </v>
      </c>
      <c r="D136" s="603" t="str">
        <f>РПЗ!$AB134</f>
        <v>заказчик</v>
      </c>
      <c r="E136" s="147" t="s">
        <v>49</v>
      </c>
      <c r="F136" s="602" t="str">
        <f>РПЗ!Q134</f>
        <v>ОЗК</v>
      </c>
      <c r="G136" s="604"/>
      <c r="H136" s="605" t="str">
        <f>РПЗ!W134</f>
        <v>не применимо</v>
      </c>
      <c r="I136" s="613" t="s">
        <v>1272</v>
      </c>
      <c r="J136" s="607">
        <f>РПЗ!O134</f>
        <v>42461</v>
      </c>
      <c r="K136" s="616" t="s">
        <v>1272</v>
      </c>
      <c r="L136" s="25" t="s">
        <v>1272</v>
      </c>
      <c r="M136" s="25" t="s">
        <v>1272</v>
      </c>
      <c r="N136" s="25" t="s">
        <v>1272</v>
      </c>
      <c r="O136" s="25" t="s">
        <v>1272</v>
      </c>
      <c r="P136" s="25" t="s">
        <v>1272</v>
      </c>
      <c r="Q136" s="606" t="s">
        <v>1272</v>
      </c>
      <c r="R136" s="20">
        <f>РПЗ!P134</f>
        <v>42522</v>
      </c>
      <c r="S136" s="19" t="s">
        <v>1272</v>
      </c>
      <c r="T136" s="608">
        <f>РПЗ!L134</f>
        <v>590000</v>
      </c>
      <c r="U136" s="270" t="s">
        <v>1272</v>
      </c>
      <c r="V136" s="270" t="s">
        <v>1272</v>
      </c>
      <c r="W136" s="512" t="s">
        <v>1272</v>
      </c>
      <c r="X136" s="513" t="s">
        <v>1272</v>
      </c>
      <c r="Y136" s="612" t="s">
        <v>1272</v>
      </c>
      <c r="Z136" s="612" t="s">
        <v>1272</v>
      </c>
      <c r="AA136" s="612" t="s">
        <v>1272</v>
      </c>
      <c r="AB136" s="612" t="s">
        <v>1272</v>
      </c>
      <c r="AC136" s="612" t="s">
        <v>1272</v>
      </c>
      <c r="AD136" s="612" t="s">
        <v>1272</v>
      </c>
      <c r="AE136" s="609" t="e">
        <f>Таблица5[[#This Row],[20]]-Таблица5[[#This Row],[30]]</f>
        <v>#VALUE!</v>
      </c>
      <c r="AF136" s="610" t="e">
        <f>(1-Таблица5[[#This Row],[25]]/Таблица5[[#This Row],[20]])</f>
        <v>#VALUE!</v>
      </c>
      <c r="AG136" s="183" t="s">
        <v>1272</v>
      </c>
      <c r="AH136" s="183" t="s">
        <v>1272</v>
      </c>
      <c r="AI136" s="183" t="s">
        <v>1272</v>
      </c>
      <c r="AJ136" s="64" t="s">
        <v>123</v>
      </c>
      <c r="AK136" s="611"/>
    </row>
    <row r="137" spans="1:37" ht="141" thickBot="1" x14ac:dyDescent="0.3">
      <c r="A137" s="166" t="str">
        <f>РПЗ!A135</f>
        <v>0604-00120</v>
      </c>
      <c r="B137" s="601" t="str">
        <f>РПЗ!$D135</f>
        <v xml:space="preserve"> Выполнение работ по замене оконных рам цех 19 (техотдел, экономическое бюро, кабинет начальника ОМП) корп.2</v>
      </c>
      <c r="C137" s="602" t="str">
        <f>РПЗ!$AA135</f>
        <v xml:space="preserve">Ремонтно-строительная служба,
начальник службы Балышников Михаил Геннадьевич
тел.(4855)20-42-85 </v>
      </c>
      <c r="D137" s="603" t="str">
        <f>РПЗ!$AB135</f>
        <v>заказчик</v>
      </c>
      <c r="E137" s="147" t="s">
        <v>49</v>
      </c>
      <c r="F137" s="602" t="str">
        <f>РПЗ!Q135</f>
        <v>ОЗК</v>
      </c>
      <c r="G137" s="604"/>
      <c r="H137" s="605" t="str">
        <f>РПЗ!W135</f>
        <v>не применимо</v>
      </c>
      <c r="I137" s="613" t="s">
        <v>1272</v>
      </c>
      <c r="J137" s="607">
        <f>РПЗ!O135</f>
        <v>42461</v>
      </c>
      <c r="K137" s="616" t="s">
        <v>1272</v>
      </c>
      <c r="L137" s="25" t="s">
        <v>1272</v>
      </c>
      <c r="M137" s="25" t="s">
        <v>1272</v>
      </c>
      <c r="N137" s="25" t="s">
        <v>1272</v>
      </c>
      <c r="O137" s="25" t="s">
        <v>1272</v>
      </c>
      <c r="P137" s="25" t="s">
        <v>1272</v>
      </c>
      <c r="Q137" s="606" t="s">
        <v>1272</v>
      </c>
      <c r="R137" s="20">
        <f>РПЗ!P135</f>
        <v>42522</v>
      </c>
      <c r="S137" s="19" t="s">
        <v>1272</v>
      </c>
      <c r="T137" s="608">
        <f>РПЗ!L135</f>
        <v>122700</v>
      </c>
      <c r="U137" s="270" t="s">
        <v>1272</v>
      </c>
      <c r="V137" s="270" t="s">
        <v>1272</v>
      </c>
      <c r="W137" s="512" t="s">
        <v>1272</v>
      </c>
      <c r="X137" s="513" t="s">
        <v>1272</v>
      </c>
      <c r="Y137" s="612" t="s">
        <v>1272</v>
      </c>
      <c r="Z137" s="612" t="s">
        <v>1272</v>
      </c>
      <c r="AA137" s="612" t="s">
        <v>1272</v>
      </c>
      <c r="AB137" s="612" t="s">
        <v>1272</v>
      </c>
      <c r="AC137" s="612" t="s">
        <v>1272</v>
      </c>
      <c r="AD137" s="612" t="s">
        <v>1272</v>
      </c>
      <c r="AE137" s="609" t="e">
        <f>Таблица5[[#This Row],[20]]-Таблица5[[#This Row],[30]]</f>
        <v>#VALUE!</v>
      </c>
      <c r="AF137" s="610" t="e">
        <f>(1-Таблица5[[#This Row],[25]]/Таблица5[[#This Row],[20]])</f>
        <v>#VALUE!</v>
      </c>
      <c r="AG137" s="183" t="s">
        <v>1272</v>
      </c>
      <c r="AH137" s="183" t="s">
        <v>1272</v>
      </c>
      <c r="AI137" s="183" t="s">
        <v>1272</v>
      </c>
      <c r="AJ137" s="64" t="s">
        <v>123</v>
      </c>
      <c r="AK137" s="611"/>
    </row>
    <row r="138" spans="1:37" ht="141" thickBot="1" x14ac:dyDescent="0.3">
      <c r="A138" s="166" t="str">
        <f>РПЗ!A136</f>
        <v>0604-00121</v>
      </c>
      <c r="B138" s="601" t="str">
        <f>РПЗ!$D136</f>
        <v xml:space="preserve"> Выполнение работ по асфальтированию дорог с северной стороны к.75,территории предприятия</v>
      </c>
      <c r="C138" s="602" t="str">
        <f>РПЗ!$AA136</f>
        <v xml:space="preserve">Ремонтно-строительная служба,
начальник службы Балышников Михаил Геннадьевич
тел.(4855)20-42-85 </v>
      </c>
      <c r="D138" s="603" t="str">
        <f>РПЗ!$AB136</f>
        <v>заказчик</v>
      </c>
      <c r="E138" s="147" t="s">
        <v>49</v>
      </c>
      <c r="F138" s="602" t="str">
        <f>РПЗ!Q136</f>
        <v>ОЗК</v>
      </c>
      <c r="G138" s="604"/>
      <c r="H138" s="605" t="str">
        <f>РПЗ!W136</f>
        <v>не применимо</v>
      </c>
      <c r="I138" s="613" t="s">
        <v>1272</v>
      </c>
      <c r="J138" s="607">
        <f>РПЗ!O136</f>
        <v>42461</v>
      </c>
      <c r="K138" s="616" t="s">
        <v>1272</v>
      </c>
      <c r="L138" s="25" t="s">
        <v>1272</v>
      </c>
      <c r="M138" s="25" t="s">
        <v>1272</v>
      </c>
      <c r="N138" s="25" t="s">
        <v>1272</v>
      </c>
      <c r="O138" s="25" t="s">
        <v>1272</v>
      </c>
      <c r="P138" s="25" t="s">
        <v>1272</v>
      </c>
      <c r="Q138" s="606" t="s">
        <v>1272</v>
      </c>
      <c r="R138" s="20">
        <f>РПЗ!P136</f>
        <v>42522</v>
      </c>
      <c r="S138" s="19" t="s">
        <v>1272</v>
      </c>
      <c r="T138" s="608">
        <f>РПЗ!L136</f>
        <v>354000</v>
      </c>
      <c r="U138" s="270" t="s">
        <v>1272</v>
      </c>
      <c r="V138" s="270" t="s">
        <v>1272</v>
      </c>
      <c r="W138" s="512" t="s">
        <v>1272</v>
      </c>
      <c r="X138" s="513" t="s">
        <v>1272</v>
      </c>
      <c r="Y138" s="612" t="s">
        <v>1272</v>
      </c>
      <c r="Z138" s="612" t="s">
        <v>1272</v>
      </c>
      <c r="AA138" s="612" t="s">
        <v>1272</v>
      </c>
      <c r="AB138" s="612" t="s">
        <v>1272</v>
      </c>
      <c r="AC138" s="612" t="s">
        <v>1272</v>
      </c>
      <c r="AD138" s="612" t="s">
        <v>1272</v>
      </c>
      <c r="AE138" s="609" t="e">
        <f>Таблица5[[#This Row],[20]]-Таблица5[[#This Row],[30]]</f>
        <v>#VALUE!</v>
      </c>
      <c r="AF138" s="610" t="e">
        <f>(1-Таблица5[[#This Row],[25]]/Таблица5[[#This Row],[20]])</f>
        <v>#VALUE!</v>
      </c>
      <c r="AG138" s="183" t="s">
        <v>1272</v>
      </c>
      <c r="AH138" s="183" t="s">
        <v>1272</v>
      </c>
      <c r="AI138" s="183" t="s">
        <v>1272</v>
      </c>
      <c r="AJ138" s="64" t="s">
        <v>123</v>
      </c>
      <c r="AK138" s="611"/>
    </row>
    <row r="139" spans="1:37" ht="141" thickBot="1" x14ac:dyDescent="0.3">
      <c r="A139" s="166" t="str">
        <f>РПЗ!A137</f>
        <v>0604-00122</v>
      </c>
      <c r="B139" s="601" t="str">
        <f>РПЗ!$D137</f>
        <v xml:space="preserve"> Поставка элекрооборудования и материалов для ремонта фонарей  корпус 3</v>
      </c>
      <c r="C139" s="602" t="str">
        <f>РПЗ!$AA137</f>
        <v xml:space="preserve">Ремонтно-строительная служба,
начальник службы Балышников Михаил Геннадьевич
тел.(4855)20-42-85 </v>
      </c>
      <c r="D139" s="603" t="str">
        <f>РПЗ!$AB137</f>
        <v>заказчик</v>
      </c>
      <c r="E139" s="147" t="s">
        <v>49</v>
      </c>
      <c r="F139" s="602" t="str">
        <f>РПЗ!Q137</f>
        <v>ОЗК</v>
      </c>
      <c r="G139" s="604"/>
      <c r="H139" s="605" t="str">
        <f>РПЗ!W137</f>
        <v>не применимо</v>
      </c>
      <c r="I139" s="613" t="s">
        <v>1272</v>
      </c>
      <c r="J139" s="607">
        <f>РПЗ!O137</f>
        <v>42552</v>
      </c>
      <c r="K139" s="616" t="s">
        <v>1272</v>
      </c>
      <c r="L139" s="25" t="s">
        <v>1272</v>
      </c>
      <c r="M139" s="25" t="s">
        <v>1272</v>
      </c>
      <c r="N139" s="25" t="s">
        <v>1272</v>
      </c>
      <c r="O139" s="25" t="s">
        <v>1272</v>
      </c>
      <c r="P139" s="25" t="s">
        <v>1272</v>
      </c>
      <c r="Q139" s="606" t="s">
        <v>1272</v>
      </c>
      <c r="R139" s="20">
        <f>РПЗ!P137</f>
        <v>42614</v>
      </c>
      <c r="S139" s="19" t="s">
        <v>1272</v>
      </c>
      <c r="T139" s="608">
        <f>РПЗ!L137</f>
        <v>118000</v>
      </c>
      <c r="U139" s="270" t="s">
        <v>1272</v>
      </c>
      <c r="V139" s="270" t="s">
        <v>1272</v>
      </c>
      <c r="W139" s="512" t="s">
        <v>1272</v>
      </c>
      <c r="X139" s="513" t="s">
        <v>1272</v>
      </c>
      <c r="Y139" s="612" t="s">
        <v>1272</v>
      </c>
      <c r="Z139" s="612" t="s">
        <v>1272</v>
      </c>
      <c r="AA139" s="612" t="s">
        <v>1272</v>
      </c>
      <c r="AB139" s="612" t="s">
        <v>1272</v>
      </c>
      <c r="AC139" s="612" t="s">
        <v>1272</v>
      </c>
      <c r="AD139" s="612" t="s">
        <v>1272</v>
      </c>
      <c r="AE139" s="609" t="e">
        <f>Таблица5[[#This Row],[20]]-Таблица5[[#This Row],[30]]</f>
        <v>#VALUE!</v>
      </c>
      <c r="AF139" s="610" t="e">
        <f>(1-Таблица5[[#This Row],[25]]/Таблица5[[#This Row],[20]])</f>
        <v>#VALUE!</v>
      </c>
      <c r="AG139" s="183" t="s">
        <v>1272</v>
      </c>
      <c r="AH139" s="183" t="s">
        <v>1272</v>
      </c>
      <c r="AI139" s="183" t="s">
        <v>1272</v>
      </c>
      <c r="AJ139" s="64" t="s">
        <v>123</v>
      </c>
      <c r="AK139" s="611"/>
    </row>
    <row r="140" spans="1:37" ht="141" thickBot="1" x14ac:dyDescent="0.3">
      <c r="A140" s="166" t="str">
        <f>РПЗ!A138</f>
        <v>0604-00123</v>
      </c>
      <c r="B140" s="601" t="str">
        <f>РПЗ!$D138</f>
        <v xml:space="preserve"> Поставка строительных материалов для  ремонта мест общего пользования к.2, цех 19</v>
      </c>
      <c r="C140" s="602" t="str">
        <f>РПЗ!$AA138</f>
        <v xml:space="preserve">Ремонтно-строительная служба,
начальник службы Балышников Михаил Геннадьевич
тел.(4855)20-42-85 </v>
      </c>
      <c r="D140" s="603" t="str">
        <f>РПЗ!$AB138</f>
        <v>заказчик</v>
      </c>
      <c r="E140" s="147" t="s">
        <v>49</v>
      </c>
      <c r="F140" s="602" t="str">
        <f>РПЗ!Q138</f>
        <v>ОЗК</v>
      </c>
      <c r="G140" s="604"/>
      <c r="H140" s="605" t="str">
        <f>РПЗ!W138</f>
        <v>не применимо</v>
      </c>
      <c r="I140" s="613" t="s">
        <v>1272</v>
      </c>
      <c r="J140" s="607">
        <f>РПЗ!O138</f>
        <v>42370</v>
      </c>
      <c r="K140" s="616" t="s">
        <v>1272</v>
      </c>
      <c r="L140" s="25" t="s">
        <v>1272</v>
      </c>
      <c r="M140" s="25" t="s">
        <v>1272</v>
      </c>
      <c r="N140" s="25" t="s">
        <v>1272</v>
      </c>
      <c r="O140" s="25" t="s">
        <v>1272</v>
      </c>
      <c r="P140" s="25" t="s">
        <v>1272</v>
      </c>
      <c r="Q140" s="606" t="s">
        <v>1272</v>
      </c>
      <c r="R140" s="20">
        <f>РПЗ!P138</f>
        <v>42430</v>
      </c>
      <c r="S140" s="19" t="s">
        <v>1272</v>
      </c>
      <c r="T140" s="608">
        <f>РПЗ!L138</f>
        <v>155700</v>
      </c>
      <c r="U140" s="270" t="s">
        <v>1272</v>
      </c>
      <c r="V140" s="270" t="s">
        <v>1272</v>
      </c>
      <c r="W140" s="512" t="s">
        <v>1272</v>
      </c>
      <c r="X140" s="513" t="s">
        <v>1272</v>
      </c>
      <c r="Y140" s="612" t="s">
        <v>1272</v>
      </c>
      <c r="Z140" s="612" t="s">
        <v>1272</v>
      </c>
      <c r="AA140" s="612" t="s">
        <v>1272</v>
      </c>
      <c r="AB140" s="612" t="s">
        <v>1272</v>
      </c>
      <c r="AC140" s="612" t="s">
        <v>1272</v>
      </c>
      <c r="AD140" s="612" t="s">
        <v>1272</v>
      </c>
      <c r="AE140" s="609" t="e">
        <f>Таблица5[[#This Row],[20]]-Таблица5[[#This Row],[30]]</f>
        <v>#VALUE!</v>
      </c>
      <c r="AF140" s="610" t="e">
        <f>(1-Таблица5[[#This Row],[25]]/Таблица5[[#This Row],[20]])</f>
        <v>#VALUE!</v>
      </c>
      <c r="AG140" s="183" t="s">
        <v>1272</v>
      </c>
      <c r="AH140" s="183" t="s">
        <v>1272</v>
      </c>
      <c r="AI140" s="183" t="s">
        <v>1272</v>
      </c>
      <c r="AJ140" s="64" t="s">
        <v>123</v>
      </c>
      <c r="AK140" s="611"/>
    </row>
    <row r="141" spans="1:37" ht="141" thickBot="1" x14ac:dyDescent="0.3">
      <c r="A141" s="166" t="str">
        <f>РПЗ!A139</f>
        <v>0604-00124</v>
      </c>
      <c r="B141" s="601" t="str">
        <f>РПЗ!$D139</f>
        <v xml:space="preserve"> Поставка строительных материалов для ремонта 3С 176 и 178</v>
      </c>
      <c r="C141" s="602" t="str">
        <f>РПЗ!$AA139</f>
        <v xml:space="preserve">Ремонтно-строительная служба,
начальник службы Балышников Михаил Геннадьевич
тел.(4855)20-42-85 </v>
      </c>
      <c r="D141" s="603" t="str">
        <f>РПЗ!$AB139</f>
        <v>заказчик</v>
      </c>
      <c r="E141" s="147" t="s">
        <v>49</v>
      </c>
      <c r="F141" s="602" t="str">
        <f>РПЗ!Q139</f>
        <v>ОЗК</v>
      </c>
      <c r="G141" s="604"/>
      <c r="H141" s="605" t="str">
        <f>РПЗ!W139</f>
        <v>не применимо</v>
      </c>
      <c r="I141" s="613" t="s">
        <v>1272</v>
      </c>
      <c r="J141" s="607">
        <f>РПЗ!O139</f>
        <v>42370</v>
      </c>
      <c r="K141" s="616" t="s">
        <v>1272</v>
      </c>
      <c r="L141" s="25" t="s">
        <v>1272</v>
      </c>
      <c r="M141" s="25" t="s">
        <v>1272</v>
      </c>
      <c r="N141" s="25" t="s">
        <v>1272</v>
      </c>
      <c r="O141" s="25" t="s">
        <v>1272</v>
      </c>
      <c r="P141" s="25" t="s">
        <v>1272</v>
      </c>
      <c r="Q141" s="606" t="s">
        <v>1272</v>
      </c>
      <c r="R141" s="20">
        <f>РПЗ!P139</f>
        <v>42522</v>
      </c>
      <c r="S141" s="19" t="s">
        <v>1272</v>
      </c>
      <c r="T141" s="608">
        <f>РПЗ!L139</f>
        <v>112100</v>
      </c>
      <c r="U141" s="270" t="s">
        <v>1272</v>
      </c>
      <c r="V141" s="270" t="s">
        <v>1272</v>
      </c>
      <c r="W141" s="512" t="s">
        <v>1272</v>
      </c>
      <c r="X141" s="513" t="s">
        <v>1272</v>
      </c>
      <c r="Y141" s="612" t="s">
        <v>1272</v>
      </c>
      <c r="Z141" s="612" t="s">
        <v>1272</v>
      </c>
      <c r="AA141" s="612" t="s">
        <v>1272</v>
      </c>
      <c r="AB141" s="612" t="s">
        <v>1272</v>
      </c>
      <c r="AC141" s="612" t="s">
        <v>1272</v>
      </c>
      <c r="AD141" s="612" t="s">
        <v>1272</v>
      </c>
      <c r="AE141" s="609" t="e">
        <f>Таблица5[[#This Row],[20]]-Таблица5[[#This Row],[30]]</f>
        <v>#VALUE!</v>
      </c>
      <c r="AF141" s="610" t="e">
        <f>(1-Таблица5[[#This Row],[25]]/Таблица5[[#This Row],[20]])</f>
        <v>#VALUE!</v>
      </c>
      <c r="AG141" s="183" t="s">
        <v>1272</v>
      </c>
      <c r="AH141" s="183" t="s">
        <v>1272</v>
      </c>
      <c r="AI141" s="183" t="s">
        <v>1272</v>
      </c>
      <c r="AJ141" s="64" t="s">
        <v>123</v>
      </c>
      <c r="AK141" s="611"/>
    </row>
    <row r="142" spans="1:37" ht="141" thickBot="1" x14ac:dyDescent="0.3">
      <c r="A142" s="166" t="str">
        <f>РПЗ!A140</f>
        <v>0604-00125</v>
      </c>
      <c r="B142" s="601" t="str">
        <f>РПЗ!$D140</f>
        <v xml:space="preserve"> Поставка строительных материалов для ремонта Отдела защиты государственной тайны  (ОЗГТ)</v>
      </c>
      <c r="C142" s="602" t="str">
        <f>РПЗ!$AA140</f>
        <v xml:space="preserve">Ремонтно-строительная служба,
начальник службы Балышников Михаил Геннадьевич
тел.(4855)20-42-85 </v>
      </c>
      <c r="D142" s="603" t="str">
        <f>РПЗ!$AB140</f>
        <v>заказчик</v>
      </c>
      <c r="E142" s="147" t="s">
        <v>49</v>
      </c>
      <c r="F142" s="602" t="str">
        <f>РПЗ!Q140</f>
        <v>ОЗК</v>
      </c>
      <c r="G142" s="604"/>
      <c r="H142" s="605" t="str">
        <f>РПЗ!W140</f>
        <v>не применимо</v>
      </c>
      <c r="I142" s="613" t="s">
        <v>1272</v>
      </c>
      <c r="J142" s="607">
        <f>РПЗ!O140</f>
        <v>42370</v>
      </c>
      <c r="K142" s="616" t="s">
        <v>1272</v>
      </c>
      <c r="L142" s="25" t="s">
        <v>1272</v>
      </c>
      <c r="M142" s="25" t="s">
        <v>1272</v>
      </c>
      <c r="N142" s="25" t="s">
        <v>1272</v>
      </c>
      <c r="O142" s="25" t="s">
        <v>1272</v>
      </c>
      <c r="P142" s="25" t="s">
        <v>1272</v>
      </c>
      <c r="Q142" s="606" t="s">
        <v>1272</v>
      </c>
      <c r="R142" s="20">
        <f>РПЗ!P140</f>
        <v>42430</v>
      </c>
      <c r="S142" s="19" t="s">
        <v>1272</v>
      </c>
      <c r="T142" s="608">
        <f>РПЗ!L140</f>
        <v>413000</v>
      </c>
      <c r="U142" s="270" t="s">
        <v>1272</v>
      </c>
      <c r="V142" s="270" t="s">
        <v>1272</v>
      </c>
      <c r="W142" s="512" t="s">
        <v>1272</v>
      </c>
      <c r="X142" s="513" t="s">
        <v>1272</v>
      </c>
      <c r="Y142" s="612" t="s">
        <v>1272</v>
      </c>
      <c r="Z142" s="612" t="s">
        <v>1272</v>
      </c>
      <c r="AA142" s="612" t="s">
        <v>1272</v>
      </c>
      <c r="AB142" s="612" t="s">
        <v>1272</v>
      </c>
      <c r="AC142" s="612" t="s">
        <v>1272</v>
      </c>
      <c r="AD142" s="612" t="s">
        <v>1272</v>
      </c>
      <c r="AE142" s="609" t="e">
        <f>Таблица5[[#This Row],[20]]-Таблица5[[#This Row],[30]]</f>
        <v>#VALUE!</v>
      </c>
      <c r="AF142" s="610" t="e">
        <f>(1-Таблица5[[#This Row],[25]]/Таблица5[[#This Row],[20]])</f>
        <v>#VALUE!</v>
      </c>
      <c r="AG142" s="183" t="s">
        <v>1272</v>
      </c>
      <c r="AH142" s="183" t="s">
        <v>1272</v>
      </c>
      <c r="AI142" s="183" t="s">
        <v>1272</v>
      </c>
      <c r="AJ142" s="64" t="s">
        <v>123</v>
      </c>
      <c r="AK142" s="611"/>
    </row>
    <row r="143" spans="1:37" ht="141" thickBot="1" x14ac:dyDescent="0.3">
      <c r="A143" s="166" t="str">
        <f>РПЗ!A141</f>
        <v>0604-00126</v>
      </c>
      <c r="B143" s="601" t="str">
        <f>РПЗ!$D141</f>
        <v xml:space="preserve"> Поставка строительных материалов для ремонта фасада  корпуса 9 с южной стороны</v>
      </c>
      <c r="C143" s="602" t="str">
        <f>РПЗ!$AA141</f>
        <v xml:space="preserve">Ремонтно-строительная служба,
начальник службы Балышников Михаил Геннадьевич
тел.(4855)20-42-85 </v>
      </c>
      <c r="D143" s="603" t="str">
        <f>РПЗ!$AB141</f>
        <v>заказчик</v>
      </c>
      <c r="E143" s="147" t="s">
        <v>49</v>
      </c>
      <c r="F143" s="602" t="str">
        <f>РПЗ!Q141</f>
        <v>ОЗК</v>
      </c>
      <c r="G143" s="604"/>
      <c r="H143" s="605" t="str">
        <f>РПЗ!W141</f>
        <v>не применимо</v>
      </c>
      <c r="I143" s="613" t="s">
        <v>1272</v>
      </c>
      <c r="J143" s="607">
        <f>РПЗ!O141</f>
        <v>42461</v>
      </c>
      <c r="K143" s="616" t="s">
        <v>1272</v>
      </c>
      <c r="L143" s="25" t="s">
        <v>1272</v>
      </c>
      <c r="M143" s="25" t="s">
        <v>1272</v>
      </c>
      <c r="N143" s="25" t="s">
        <v>1272</v>
      </c>
      <c r="O143" s="25" t="s">
        <v>1272</v>
      </c>
      <c r="P143" s="25" t="s">
        <v>1272</v>
      </c>
      <c r="Q143" s="606" t="s">
        <v>1272</v>
      </c>
      <c r="R143" s="20">
        <f>РПЗ!P141</f>
        <v>42522</v>
      </c>
      <c r="S143" s="19" t="s">
        <v>1272</v>
      </c>
      <c r="T143" s="608">
        <f>РПЗ!L141</f>
        <v>118000</v>
      </c>
      <c r="U143" s="270" t="s">
        <v>1272</v>
      </c>
      <c r="V143" s="270" t="s">
        <v>1272</v>
      </c>
      <c r="W143" s="512" t="s">
        <v>1272</v>
      </c>
      <c r="X143" s="513" t="s">
        <v>1272</v>
      </c>
      <c r="Y143" s="612" t="s">
        <v>1272</v>
      </c>
      <c r="Z143" s="612" t="s">
        <v>1272</v>
      </c>
      <c r="AA143" s="612" t="s">
        <v>1272</v>
      </c>
      <c r="AB143" s="612" t="s">
        <v>1272</v>
      </c>
      <c r="AC143" s="612" t="s">
        <v>1272</v>
      </c>
      <c r="AD143" s="612" t="s">
        <v>1272</v>
      </c>
      <c r="AE143" s="609" t="e">
        <f>Таблица5[[#This Row],[20]]-Таблица5[[#This Row],[30]]</f>
        <v>#VALUE!</v>
      </c>
      <c r="AF143" s="610" t="e">
        <f>(1-Таблица5[[#This Row],[25]]/Таблица5[[#This Row],[20]])</f>
        <v>#VALUE!</v>
      </c>
      <c r="AG143" s="183" t="s">
        <v>1272</v>
      </c>
      <c r="AH143" s="183" t="s">
        <v>1272</v>
      </c>
      <c r="AI143" s="183" t="s">
        <v>1272</v>
      </c>
      <c r="AJ143" s="64" t="s">
        <v>123</v>
      </c>
      <c r="AK143" s="611"/>
    </row>
    <row r="144" spans="1:37" ht="141" thickBot="1" x14ac:dyDescent="0.3">
      <c r="A144" s="166" t="str">
        <f>РПЗ!A142</f>
        <v>0604-00127</v>
      </c>
      <c r="B144" s="601" t="str">
        <f>РПЗ!$D142</f>
        <v xml:space="preserve"> Поставка строительных материалов для замены дверей , ремонта цоколя входной группы со стороны предприиятия</v>
      </c>
      <c r="C144" s="602" t="str">
        <f>РПЗ!$AA142</f>
        <v xml:space="preserve">Ремонтно-строительная служба,
начальник службы Балышников Михаил Геннадьевич
тел.(4855)20-42-85 </v>
      </c>
      <c r="D144" s="603" t="str">
        <f>РПЗ!$AB142</f>
        <v>заказчик</v>
      </c>
      <c r="E144" s="147" t="s">
        <v>49</v>
      </c>
      <c r="F144" s="602" t="str">
        <f>РПЗ!Q142</f>
        <v>ОЗК</v>
      </c>
      <c r="G144" s="604"/>
      <c r="H144" s="605" t="str">
        <f>РПЗ!W142</f>
        <v>не применимо</v>
      </c>
      <c r="I144" s="613" t="s">
        <v>1272</v>
      </c>
      <c r="J144" s="607">
        <f>РПЗ!O142</f>
        <v>42461</v>
      </c>
      <c r="K144" s="616" t="s">
        <v>1272</v>
      </c>
      <c r="L144" s="25" t="s">
        <v>1272</v>
      </c>
      <c r="M144" s="25" t="s">
        <v>1272</v>
      </c>
      <c r="N144" s="25" t="s">
        <v>1272</v>
      </c>
      <c r="O144" s="25" t="s">
        <v>1272</v>
      </c>
      <c r="P144" s="25" t="s">
        <v>1272</v>
      </c>
      <c r="Q144" s="606" t="s">
        <v>1272</v>
      </c>
      <c r="R144" s="20">
        <f>РПЗ!P142</f>
        <v>42522</v>
      </c>
      <c r="S144" s="19" t="s">
        <v>1272</v>
      </c>
      <c r="T144" s="608">
        <f>РПЗ!L142</f>
        <v>177000</v>
      </c>
      <c r="U144" s="270" t="s">
        <v>1272</v>
      </c>
      <c r="V144" s="270" t="s">
        <v>1272</v>
      </c>
      <c r="W144" s="512" t="s">
        <v>1272</v>
      </c>
      <c r="X144" s="513" t="s">
        <v>1272</v>
      </c>
      <c r="Y144" s="612" t="s">
        <v>1272</v>
      </c>
      <c r="Z144" s="612" t="s">
        <v>1272</v>
      </c>
      <c r="AA144" s="612" t="s">
        <v>1272</v>
      </c>
      <c r="AB144" s="612" t="s">
        <v>1272</v>
      </c>
      <c r="AC144" s="612" t="s">
        <v>1272</v>
      </c>
      <c r="AD144" s="612" t="s">
        <v>1272</v>
      </c>
      <c r="AE144" s="609" t="e">
        <f>Таблица5[[#This Row],[20]]-Таблица5[[#This Row],[30]]</f>
        <v>#VALUE!</v>
      </c>
      <c r="AF144" s="610" t="e">
        <f>(1-Таблица5[[#This Row],[25]]/Таблица5[[#This Row],[20]])</f>
        <v>#VALUE!</v>
      </c>
      <c r="AG144" s="183" t="s">
        <v>1272</v>
      </c>
      <c r="AH144" s="183" t="s">
        <v>1272</v>
      </c>
      <c r="AI144" s="183" t="s">
        <v>1272</v>
      </c>
      <c r="AJ144" s="64" t="s">
        <v>123</v>
      </c>
      <c r="AK144" s="611"/>
    </row>
    <row r="145" spans="1:37" ht="141" thickBot="1" x14ac:dyDescent="0.3">
      <c r="A145" s="166" t="str">
        <f>РПЗ!A143</f>
        <v>0604-00128</v>
      </c>
      <c r="B145" s="601" t="str">
        <f>РПЗ!$D143</f>
        <v>Поставка строительного материала для ремонта мягкой кровли - 1000 м2 в к.44</v>
      </c>
      <c r="C145" s="602" t="str">
        <f>РПЗ!$AA143</f>
        <v xml:space="preserve">Ремонтно-строительная служба,
начальник службы Балышников Михаил Геннадьевич
тел.(4855)20-42-85 </v>
      </c>
      <c r="D145" s="603" t="str">
        <f>РПЗ!$AB143</f>
        <v>заказчик</v>
      </c>
      <c r="E145" s="147" t="s">
        <v>49</v>
      </c>
      <c r="F145" s="602" t="str">
        <f>РПЗ!Q143</f>
        <v>ОЗК</v>
      </c>
      <c r="G145" s="604"/>
      <c r="H145" s="605" t="str">
        <f>РПЗ!W143</f>
        <v>не применимо</v>
      </c>
      <c r="I145" s="613" t="s">
        <v>1272</v>
      </c>
      <c r="J145" s="607">
        <f>РПЗ!O143</f>
        <v>42461</v>
      </c>
      <c r="K145" s="616" t="s">
        <v>1272</v>
      </c>
      <c r="L145" s="25" t="s">
        <v>1272</v>
      </c>
      <c r="M145" s="25" t="s">
        <v>1272</v>
      </c>
      <c r="N145" s="25" t="s">
        <v>1272</v>
      </c>
      <c r="O145" s="25" t="s">
        <v>1272</v>
      </c>
      <c r="P145" s="25" t="s">
        <v>1272</v>
      </c>
      <c r="Q145" s="606" t="s">
        <v>1272</v>
      </c>
      <c r="R145" s="20">
        <f>РПЗ!P143</f>
        <v>42522</v>
      </c>
      <c r="S145" s="19" t="s">
        <v>1272</v>
      </c>
      <c r="T145" s="608">
        <f>РПЗ!L143</f>
        <v>118000</v>
      </c>
      <c r="U145" s="270" t="s">
        <v>1272</v>
      </c>
      <c r="V145" s="270" t="s">
        <v>1272</v>
      </c>
      <c r="W145" s="512" t="s">
        <v>1272</v>
      </c>
      <c r="X145" s="513" t="s">
        <v>1272</v>
      </c>
      <c r="Y145" s="612" t="s">
        <v>1272</v>
      </c>
      <c r="Z145" s="612" t="s">
        <v>1272</v>
      </c>
      <c r="AA145" s="612" t="s">
        <v>1272</v>
      </c>
      <c r="AB145" s="612" t="s">
        <v>1272</v>
      </c>
      <c r="AC145" s="612" t="s">
        <v>1272</v>
      </c>
      <c r="AD145" s="612" t="s">
        <v>1272</v>
      </c>
      <c r="AE145" s="609" t="e">
        <f>Таблица5[[#This Row],[20]]-Таблица5[[#This Row],[30]]</f>
        <v>#VALUE!</v>
      </c>
      <c r="AF145" s="610" t="e">
        <f>(1-Таблица5[[#This Row],[25]]/Таблица5[[#This Row],[20]])</f>
        <v>#VALUE!</v>
      </c>
      <c r="AG145" s="183" t="s">
        <v>1272</v>
      </c>
      <c r="AH145" s="183" t="s">
        <v>1272</v>
      </c>
      <c r="AI145" s="183" t="s">
        <v>1272</v>
      </c>
      <c r="AJ145" s="64" t="s">
        <v>123</v>
      </c>
      <c r="AK145" s="611"/>
    </row>
    <row r="146" spans="1:37" ht="141" thickBot="1" x14ac:dyDescent="0.3">
      <c r="A146" s="166" t="str">
        <f>РПЗ!A144</f>
        <v>0604-00129</v>
      </c>
      <c r="B146" s="601" t="str">
        <f>РПЗ!$D144</f>
        <v xml:space="preserve"> Поставка строительных материалов для ремонта горловин колодцев - 5 шт</v>
      </c>
      <c r="C146" s="602" t="str">
        <f>РПЗ!$AA144</f>
        <v xml:space="preserve">Ремонтно-строительная служба,
начальник службы Балышников Михаил Геннадьевич
тел.(4855)20-42-85 </v>
      </c>
      <c r="D146" s="603" t="str">
        <f>РПЗ!$AB144</f>
        <v>заказчик</v>
      </c>
      <c r="E146" s="147" t="s">
        <v>49</v>
      </c>
      <c r="F146" s="602" t="str">
        <f>РПЗ!Q144</f>
        <v>ОЗК</v>
      </c>
      <c r="G146" s="604"/>
      <c r="H146" s="605" t="str">
        <f>РПЗ!W144</f>
        <v>не применимо</v>
      </c>
      <c r="I146" s="613" t="s">
        <v>1272</v>
      </c>
      <c r="J146" s="607">
        <f>РПЗ!O144</f>
        <v>42461</v>
      </c>
      <c r="K146" s="616" t="s">
        <v>1272</v>
      </c>
      <c r="L146" s="25" t="s">
        <v>1272</v>
      </c>
      <c r="M146" s="25" t="s">
        <v>1272</v>
      </c>
      <c r="N146" s="25" t="s">
        <v>1272</v>
      </c>
      <c r="O146" s="25" t="s">
        <v>1272</v>
      </c>
      <c r="P146" s="25" t="s">
        <v>1272</v>
      </c>
      <c r="Q146" s="606" t="s">
        <v>1272</v>
      </c>
      <c r="R146" s="20">
        <f>РПЗ!P144</f>
        <v>42705</v>
      </c>
      <c r="S146" s="19" t="s">
        <v>1272</v>
      </c>
      <c r="T146" s="608">
        <f>РПЗ!L144</f>
        <v>106200</v>
      </c>
      <c r="U146" s="270" t="s">
        <v>1272</v>
      </c>
      <c r="V146" s="270" t="s">
        <v>1272</v>
      </c>
      <c r="W146" s="512" t="s">
        <v>1272</v>
      </c>
      <c r="X146" s="513" t="s">
        <v>1272</v>
      </c>
      <c r="Y146" s="612" t="s">
        <v>1272</v>
      </c>
      <c r="Z146" s="612" t="s">
        <v>1272</v>
      </c>
      <c r="AA146" s="612" t="s">
        <v>1272</v>
      </c>
      <c r="AB146" s="612" t="s">
        <v>1272</v>
      </c>
      <c r="AC146" s="612" t="s">
        <v>1272</v>
      </c>
      <c r="AD146" s="612" t="s">
        <v>1272</v>
      </c>
      <c r="AE146" s="609" t="e">
        <f>Таблица5[[#This Row],[20]]-Таблица5[[#This Row],[30]]</f>
        <v>#VALUE!</v>
      </c>
      <c r="AF146" s="610" t="e">
        <f>(1-Таблица5[[#This Row],[25]]/Таблица5[[#This Row],[20]])</f>
        <v>#VALUE!</v>
      </c>
      <c r="AG146" s="183" t="s">
        <v>1272</v>
      </c>
      <c r="AH146" s="183" t="s">
        <v>1272</v>
      </c>
      <c r="AI146" s="183" t="s">
        <v>1272</v>
      </c>
      <c r="AJ146" s="64" t="s">
        <v>123</v>
      </c>
      <c r="AK146" s="611"/>
    </row>
    <row r="147" spans="1:37" ht="141" thickBot="1" x14ac:dyDescent="0.3">
      <c r="A147" s="166" t="str">
        <f>РПЗ!A145</f>
        <v>0604-00130</v>
      </c>
      <c r="B147" s="601" t="str">
        <f>РПЗ!$D145</f>
        <v xml:space="preserve"> Поставка строительных материалов для  ремонта тепловых и водопроводных камер с заменой плит перекрытия - 3шт </v>
      </c>
      <c r="C147" s="602" t="str">
        <f>РПЗ!$AA145</f>
        <v xml:space="preserve">Ремонтно-строительная служба,
начальник службы Балышников Михаил Геннадьевич
тел.(4855)20-42-85 </v>
      </c>
      <c r="D147" s="603" t="str">
        <f>РПЗ!$AB145</f>
        <v>заказчик</v>
      </c>
      <c r="E147" s="147" t="s">
        <v>49</v>
      </c>
      <c r="F147" s="602" t="str">
        <f>РПЗ!Q145</f>
        <v>ОЗК</v>
      </c>
      <c r="G147" s="604"/>
      <c r="H147" s="605" t="str">
        <f>РПЗ!W145</f>
        <v>не применимо</v>
      </c>
      <c r="I147" s="613" t="s">
        <v>1272</v>
      </c>
      <c r="J147" s="607">
        <f>РПЗ!O145</f>
        <v>42461</v>
      </c>
      <c r="K147" s="616" t="s">
        <v>1272</v>
      </c>
      <c r="L147" s="25" t="s">
        <v>1272</v>
      </c>
      <c r="M147" s="25" t="s">
        <v>1272</v>
      </c>
      <c r="N147" s="25" t="s">
        <v>1272</v>
      </c>
      <c r="O147" s="25" t="s">
        <v>1272</v>
      </c>
      <c r="P147" s="25" t="s">
        <v>1272</v>
      </c>
      <c r="Q147" s="606" t="s">
        <v>1272</v>
      </c>
      <c r="R147" s="20">
        <f>РПЗ!P145</f>
        <v>42705</v>
      </c>
      <c r="S147" s="19" t="s">
        <v>1272</v>
      </c>
      <c r="T147" s="608">
        <f>РПЗ!L145</f>
        <v>354000</v>
      </c>
      <c r="U147" s="270" t="s">
        <v>1272</v>
      </c>
      <c r="V147" s="270" t="s">
        <v>1272</v>
      </c>
      <c r="W147" s="512" t="s">
        <v>1272</v>
      </c>
      <c r="X147" s="513" t="s">
        <v>1272</v>
      </c>
      <c r="Y147" s="612" t="s">
        <v>1272</v>
      </c>
      <c r="Z147" s="612" t="s">
        <v>1272</v>
      </c>
      <c r="AA147" s="612" t="s">
        <v>1272</v>
      </c>
      <c r="AB147" s="612" t="s">
        <v>1272</v>
      </c>
      <c r="AC147" s="612" t="s">
        <v>1272</v>
      </c>
      <c r="AD147" s="612" t="s">
        <v>1272</v>
      </c>
      <c r="AE147" s="609" t="e">
        <f>Таблица5[[#This Row],[20]]-Таблица5[[#This Row],[30]]</f>
        <v>#VALUE!</v>
      </c>
      <c r="AF147" s="610" t="e">
        <f>(1-Таблица5[[#This Row],[25]]/Таблица5[[#This Row],[20]])</f>
        <v>#VALUE!</v>
      </c>
      <c r="AG147" s="183" t="s">
        <v>1272</v>
      </c>
      <c r="AH147" s="183" t="s">
        <v>1272</v>
      </c>
      <c r="AI147" s="183" t="s">
        <v>1272</v>
      </c>
      <c r="AJ147" s="64" t="s">
        <v>123</v>
      </c>
      <c r="AK147" s="611"/>
    </row>
    <row r="148" spans="1:37" ht="141" thickBot="1" x14ac:dyDescent="0.3">
      <c r="A148" s="166" t="str">
        <f>РПЗ!A146</f>
        <v>0604-00131</v>
      </c>
      <c r="B148" s="601" t="str">
        <f>РПЗ!$D146</f>
        <v xml:space="preserve"> Поставка строительных материалов для ремонта склада ОВК (ремонт кровли,  подсыпка, укладка пола (асфальт), герметизация стыков стена-кровля, окраска металлических конструкций, замена (укрепление окон))</v>
      </c>
      <c r="C148" s="602" t="str">
        <f>РПЗ!$AA146</f>
        <v xml:space="preserve">Ремонтно-строительная служба,
начальник службы Балышников Михаил Геннадьевич
тел.(4855)20-42-85 </v>
      </c>
      <c r="D148" s="603" t="str">
        <f>РПЗ!$AB146</f>
        <v>заказчик</v>
      </c>
      <c r="E148" s="147" t="s">
        <v>49</v>
      </c>
      <c r="F148" s="602" t="str">
        <f>РПЗ!Q146</f>
        <v>ОЗК</v>
      </c>
      <c r="G148" s="604"/>
      <c r="H148" s="605" t="str">
        <f>РПЗ!W146</f>
        <v>не применимо</v>
      </c>
      <c r="I148" s="613" t="s">
        <v>1272</v>
      </c>
      <c r="J148" s="607">
        <f>РПЗ!O146</f>
        <v>42552</v>
      </c>
      <c r="K148" s="616" t="s">
        <v>1272</v>
      </c>
      <c r="L148" s="25" t="s">
        <v>1272</v>
      </c>
      <c r="M148" s="25" t="s">
        <v>1272</v>
      </c>
      <c r="N148" s="25" t="s">
        <v>1272</v>
      </c>
      <c r="O148" s="25" t="s">
        <v>1272</v>
      </c>
      <c r="P148" s="25" t="s">
        <v>1272</v>
      </c>
      <c r="Q148" s="606" t="s">
        <v>1272</v>
      </c>
      <c r="R148" s="20">
        <f>РПЗ!P146</f>
        <v>42614</v>
      </c>
      <c r="S148" s="19" t="s">
        <v>1272</v>
      </c>
      <c r="T148" s="608">
        <f>РПЗ!L146</f>
        <v>118000</v>
      </c>
      <c r="U148" s="270" t="s">
        <v>1272</v>
      </c>
      <c r="V148" s="270" t="s">
        <v>1272</v>
      </c>
      <c r="W148" s="512" t="s">
        <v>1272</v>
      </c>
      <c r="X148" s="513" t="s">
        <v>1272</v>
      </c>
      <c r="Y148" s="612" t="s">
        <v>1272</v>
      </c>
      <c r="Z148" s="612" t="s">
        <v>1272</v>
      </c>
      <c r="AA148" s="612" t="s">
        <v>1272</v>
      </c>
      <c r="AB148" s="612" t="s">
        <v>1272</v>
      </c>
      <c r="AC148" s="612" t="s">
        <v>1272</v>
      </c>
      <c r="AD148" s="612" t="s">
        <v>1272</v>
      </c>
      <c r="AE148" s="609" t="e">
        <f>Таблица5[[#This Row],[20]]-Таблица5[[#This Row],[30]]</f>
        <v>#VALUE!</v>
      </c>
      <c r="AF148" s="610" t="e">
        <f>(1-Таблица5[[#This Row],[25]]/Таблица5[[#This Row],[20]])</f>
        <v>#VALUE!</v>
      </c>
      <c r="AG148" s="183" t="s">
        <v>1272</v>
      </c>
      <c r="AH148" s="183" t="s">
        <v>1272</v>
      </c>
      <c r="AI148" s="183" t="s">
        <v>1272</v>
      </c>
      <c r="AJ148" s="64" t="s">
        <v>123</v>
      </c>
      <c r="AK148" s="611"/>
    </row>
    <row r="149" spans="1:37" ht="141" thickBot="1" x14ac:dyDescent="0.3">
      <c r="A149" s="166" t="str">
        <f>РПЗ!A147</f>
        <v>0604-00132</v>
      </c>
      <c r="B149" s="601" t="str">
        <f>РПЗ!$D147</f>
        <v>Поставка строительных материалов для  ремонта помещений (компрессорная, кладовая хим.материалов корп.49)</v>
      </c>
      <c r="C149" s="602" t="str">
        <f>РПЗ!$AA147</f>
        <v xml:space="preserve">Ремонтно-строительная служба,
начальник службы Балышников Михаил Геннадьевич
тел.(4855)20-42-85 </v>
      </c>
      <c r="D149" s="603" t="str">
        <f>РПЗ!$AB147</f>
        <v>заказчик</v>
      </c>
      <c r="E149" s="147" t="s">
        <v>49</v>
      </c>
      <c r="F149" s="602" t="str">
        <f>РПЗ!Q147</f>
        <v>ОЗК</v>
      </c>
      <c r="G149" s="604"/>
      <c r="H149" s="605" t="str">
        <f>РПЗ!W147</f>
        <v>не применимо</v>
      </c>
      <c r="I149" s="613" t="s">
        <v>1272</v>
      </c>
      <c r="J149" s="607">
        <f>РПЗ!O147</f>
        <v>42461</v>
      </c>
      <c r="K149" s="616" t="s">
        <v>1272</v>
      </c>
      <c r="L149" s="25" t="s">
        <v>1272</v>
      </c>
      <c r="M149" s="25" t="s">
        <v>1272</v>
      </c>
      <c r="N149" s="25" t="s">
        <v>1272</v>
      </c>
      <c r="O149" s="25" t="s">
        <v>1272</v>
      </c>
      <c r="P149" s="25" t="s">
        <v>1272</v>
      </c>
      <c r="Q149" s="606" t="s">
        <v>1272</v>
      </c>
      <c r="R149" s="20">
        <f>РПЗ!P147</f>
        <v>42522</v>
      </c>
      <c r="S149" s="19" t="s">
        <v>1272</v>
      </c>
      <c r="T149" s="608">
        <f>РПЗ!L147</f>
        <v>253700</v>
      </c>
      <c r="U149" s="270" t="s">
        <v>1272</v>
      </c>
      <c r="V149" s="270" t="s">
        <v>1272</v>
      </c>
      <c r="W149" s="512" t="s">
        <v>1272</v>
      </c>
      <c r="X149" s="513" t="s">
        <v>1272</v>
      </c>
      <c r="Y149" s="612" t="s">
        <v>1272</v>
      </c>
      <c r="Z149" s="612" t="s">
        <v>1272</v>
      </c>
      <c r="AA149" s="612" t="s">
        <v>1272</v>
      </c>
      <c r="AB149" s="612" t="s">
        <v>1272</v>
      </c>
      <c r="AC149" s="612" t="s">
        <v>1272</v>
      </c>
      <c r="AD149" s="612" t="s">
        <v>1272</v>
      </c>
      <c r="AE149" s="609" t="e">
        <f>Таблица5[[#This Row],[20]]-Таблица5[[#This Row],[30]]</f>
        <v>#VALUE!</v>
      </c>
      <c r="AF149" s="610" t="e">
        <f>(1-Таблица5[[#This Row],[25]]/Таблица5[[#This Row],[20]])</f>
        <v>#VALUE!</v>
      </c>
      <c r="AG149" s="183" t="s">
        <v>1272</v>
      </c>
      <c r="AH149" s="183" t="s">
        <v>1272</v>
      </c>
      <c r="AI149" s="183" t="s">
        <v>1272</v>
      </c>
      <c r="AJ149" s="64" t="s">
        <v>123</v>
      </c>
      <c r="AK149" s="611"/>
    </row>
    <row r="150" spans="1:37" ht="141" thickBot="1" x14ac:dyDescent="0.3">
      <c r="A150" s="166" t="str">
        <f>РПЗ!A148</f>
        <v>0604-00133</v>
      </c>
      <c r="B150" s="601" t="str">
        <f>РПЗ!$D148</f>
        <v>Поставка строительных материалов для ремонта  бытовых помещений АБК к.28</v>
      </c>
      <c r="C150" s="602" t="str">
        <f>РПЗ!$AA148</f>
        <v xml:space="preserve">Ремонтно-строительная служба,
начальник службы Балышников Михаил Геннадьевич
тел.(4855)20-42-85 </v>
      </c>
      <c r="D150" s="603" t="str">
        <f>РПЗ!$AB148</f>
        <v>заказчик</v>
      </c>
      <c r="E150" s="147" t="s">
        <v>49</v>
      </c>
      <c r="F150" s="602" t="str">
        <f>РПЗ!Q148</f>
        <v>ОЗК</v>
      </c>
      <c r="G150" s="604"/>
      <c r="H150" s="605" t="str">
        <f>РПЗ!W148</f>
        <v>не применимо</v>
      </c>
      <c r="I150" s="613" t="s">
        <v>1272</v>
      </c>
      <c r="J150" s="607">
        <f>РПЗ!O148</f>
        <v>42644</v>
      </c>
      <c r="K150" s="616" t="s">
        <v>1272</v>
      </c>
      <c r="L150" s="25" t="s">
        <v>1272</v>
      </c>
      <c r="M150" s="25" t="s">
        <v>1272</v>
      </c>
      <c r="N150" s="25" t="s">
        <v>1272</v>
      </c>
      <c r="O150" s="25" t="s">
        <v>1272</v>
      </c>
      <c r="P150" s="25" t="s">
        <v>1272</v>
      </c>
      <c r="Q150" s="606" t="s">
        <v>1272</v>
      </c>
      <c r="R150" s="20">
        <f>РПЗ!P148</f>
        <v>42705</v>
      </c>
      <c r="S150" s="19" t="s">
        <v>1272</v>
      </c>
      <c r="T150" s="608">
        <f>РПЗ!L148</f>
        <v>236000</v>
      </c>
      <c r="U150" s="270" t="s">
        <v>1272</v>
      </c>
      <c r="V150" s="270" t="s">
        <v>1272</v>
      </c>
      <c r="W150" s="512" t="s">
        <v>1272</v>
      </c>
      <c r="X150" s="513" t="s">
        <v>1272</v>
      </c>
      <c r="Y150" s="612" t="s">
        <v>1272</v>
      </c>
      <c r="Z150" s="612" t="s">
        <v>1272</v>
      </c>
      <c r="AA150" s="612" t="s">
        <v>1272</v>
      </c>
      <c r="AB150" s="612" t="s">
        <v>1272</v>
      </c>
      <c r="AC150" s="612" t="s">
        <v>1272</v>
      </c>
      <c r="AD150" s="612" t="s">
        <v>1272</v>
      </c>
      <c r="AE150" s="609" t="e">
        <f>Таблица5[[#This Row],[20]]-Таблица5[[#This Row],[30]]</f>
        <v>#VALUE!</v>
      </c>
      <c r="AF150" s="610" t="e">
        <f>(1-Таблица5[[#This Row],[25]]/Таблица5[[#This Row],[20]])</f>
        <v>#VALUE!</v>
      </c>
      <c r="AG150" s="183" t="s">
        <v>1272</v>
      </c>
      <c r="AH150" s="183" t="s">
        <v>1272</v>
      </c>
      <c r="AI150" s="183" t="s">
        <v>1272</v>
      </c>
      <c r="AJ150" s="64" t="s">
        <v>123</v>
      </c>
      <c r="AK150" s="611"/>
    </row>
    <row r="151" spans="1:37" ht="141" thickBot="1" x14ac:dyDescent="0.3">
      <c r="A151" s="166" t="str">
        <f>РПЗ!A149</f>
        <v>0604-00134</v>
      </c>
      <c r="B151" s="601" t="str">
        <f>РПЗ!$D149</f>
        <v xml:space="preserve"> Поставка строительных материалов для организации перехода и установка  ворот корп. 28</v>
      </c>
      <c r="C151" s="602" t="str">
        <f>РПЗ!$AA149</f>
        <v xml:space="preserve">Ремонтно-строительная служба,
начальник службы Балышников Михаил Геннадьевич
тел.(4855)20-42-85 </v>
      </c>
      <c r="D151" s="603" t="str">
        <f>РПЗ!$AB149</f>
        <v>заказчик</v>
      </c>
      <c r="E151" s="147" t="s">
        <v>49</v>
      </c>
      <c r="F151" s="602" t="str">
        <f>РПЗ!Q149</f>
        <v>ОЗК</v>
      </c>
      <c r="G151" s="604"/>
      <c r="H151" s="605" t="str">
        <f>РПЗ!W149</f>
        <v>не применимо</v>
      </c>
      <c r="I151" s="613" t="s">
        <v>1272</v>
      </c>
      <c r="J151" s="607">
        <f>РПЗ!O149</f>
        <v>42552</v>
      </c>
      <c r="K151" s="616" t="s">
        <v>1272</v>
      </c>
      <c r="L151" s="25" t="s">
        <v>1272</v>
      </c>
      <c r="M151" s="25" t="s">
        <v>1272</v>
      </c>
      <c r="N151" s="25" t="s">
        <v>1272</v>
      </c>
      <c r="O151" s="25" t="s">
        <v>1272</v>
      </c>
      <c r="P151" s="25" t="s">
        <v>1272</v>
      </c>
      <c r="Q151" s="606" t="s">
        <v>1272</v>
      </c>
      <c r="R151" s="20">
        <f>РПЗ!P149</f>
        <v>42614</v>
      </c>
      <c r="S151" s="19" t="s">
        <v>1272</v>
      </c>
      <c r="T151" s="608">
        <f>РПЗ!L149</f>
        <v>177000</v>
      </c>
      <c r="U151" s="270" t="s">
        <v>1272</v>
      </c>
      <c r="V151" s="270" t="s">
        <v>1272</v>
      </c>
      <c r="W151" s="512" t="s">
        <v>1272</v>
      </c>
      <c r="X151" s="513" t="s">
        <v>1272</v>
      </c>
      <c r="Y151" s="612" t="s">
        <v>1272</v>
      </c>
      <c r="Z151" s="612" t="s">
        <v>1272</v>
      </c>
      <c r="AA151" s="612" t="s">
        <v>1272</v>
      </c>
      <c r="AB151" s="612" t="s">
        <v>1272</v>
      </c>
      <c r="AC151" s="612" t="s">
        <v>1272</v>
      </c>
      <c r="AD151" s="612" t="s">
        <v>1272</v>
      </c>
      <c r="AE151" s="609" t="e">
        <f>Таблица5[[#This Row],[20]]-Таблица5[[#This Row],[30]]</f>
        <v>#VALUE!</v>
      </c>
      <c r="AF151" s="610" t="e">
        <f>(1-Таблица5[[#This Row],[25]]/Таблица5[[#This Row],[20]])</f>
        <v>#VALUE!</v>
      </c>
      <c r="AG151" s="183" t="s">
        <v>1272</v>
      </c>
      <c r="AH151" s="183" t="s">
        <v>1272</v>
      </c>
      <c r="AI151" s="183" t="s">
        <v>1272</v>
      </c>
      <c r="AJ151" s="64" t="s">
        <v>123</v>
      </c>
      <c r="AK151" s="611"/>
    </row>
    <row r="152" spans="1:37" ht="141" thickBot="1" x14ac:dyDescent="0.3">
      <c r="A152" s="166" t="str">
        <f>РПЗ!A150</f>
        <v>0604-00135</v>
      </c>
      <c r="B152" s="601" t="str">
        <f>РПЗ!$D150</f>
        <v>Поставка строительных материалов для ремонта бытовых и административныхх помещений АБК к.28</v>
      </c>
      <c r="C152" s="602" t="str">
        <f>РПЗ!$AA150</f>
        <v xml:space="preserve">Ремонтно-строительная служба,
начальник службы Балышников Михаил Геннадьевич
тел.(4855)20-42-85 </v>
      </c>
      <c r="D152" s="603" t="str">
        <f>РПЗ!$AB150</f>
        <v>заказчик</v>
      </c>
      <c r="E152" s="147" t="s">
        <v>49</v>
      </c>
      <c r="F152" s="602" t="str">
        <f>РПЗ!Q150</f>
        <v>ОЗК</v>
      </c>
      <c r="G152" s="604"/>
      <c r="H152" s="605" t="str">
        <f>РПЗ!W150</f>
        <v>не применимо</v>
      </c>
      <c r="I152" s="613" t="s">
        <v>1272</v>
      </c>
      <c r="J152" s="607">
        <f>РПЗ!O150</f>
        <v>42644</v>
      </c>
      <c r="K152" s="616" t="s">
        <v>1272</v>
      </c>
      <c r="L152" s="25" t="s">
        <v>1272</v>
      </c>
      <c r="M152" s="25" t="s">
        <v>1272</v>
      </c>
      <c r="N152" s="25" t="s">
        <v>1272</v>
      </c>
      <c r="O152" s="25" t="s">
        <v>1272</v>
      </c>
      <c r="P152" s="25" t="s">
        <v>1272</v>
      </c>
      <c r="Q152" s="606" t="s">
        <v>1272</v>
      </c>
      <c r="R152" s="20">
        <f>РПЗ!P150</f>
        <v>42705</v>
      </c>
      <c r="S152" s="19" t="s">
        <v>1272</v>
      </c>
      <c r="T152" s="608">
        <f>РПЗ!L150</f>
        <v>295000</v>
      </c>
      <c r="U152" s="270" t="s">
        <v>1272</v>
      </c>
      <c r="V152" s="270" t="s">
        <v>1272</v>
      </c>
      <c r="W152" s="512" t="s">
        <v>1272</v>
      </c>
      <c r="X152" s="513" t="s">
        <v>1272</v>
      </c>
      <c r="Y152" s="612" t="s">
        <v>1272</v>
      </c>
      <c r="Z152" s="612" t="s">
        <v>1272</v>
      </c>
      <c r="AA152" s="612" t="s">
        <v>1272</v>
      </c>
      <c r="AB152" s="612" t="s">
        <v>1272</v>
      </c>
      <c r="AC152" s="612" t="s">
        <v>1272</v>
      </c>
      <c r="AD152" s="612" t="s">
        <v>1272</v>
      </c>
      <c r="AE152" s="609" t="e">
        <f>Таблица5[[#This Row],[20]]-Таблица5[[#This Row],[30]]</f>
        <v>#VALUE!</v>
      </c>
      <c r="AF152" s="610" t="e">
        <f>(1-Таблица5[[#This Row],[25]]/Таблица5[[#This Row],[20]])</f>
        <v>#VALUE!</v>
      </c>
      <c r="AG152" s="183" t="s">
        <v>1272</v>
      </c>
      <c r="AH152" s="183" t="s">
        <v>1272</v>
      </c>
      <c r="AI152" s="183" t="s">
        <v>1272</v>
      </c>
      <c r="AJ152" s="64" t="s">
        <v>123</v>
      </c>
      <c r="AK152" s="611"/>
    </row>
    <row r="153" spans="1:37" ht="141" thickBot="1" x14ac:dyDescent="0.3">
      <c r="A153" s="166" t="str">
        <f>РПЗ!A151</f>
        <v>0604-00136</v>
      </c>
      <c r="B153" s="601" t="str">
        <f>РПЗ!$D151</f>
        <v xml:space="preserve"> Поставка строительных материалов для ремонта кабинета руководителя</v>
      </c>
      <c r="C153" s="602" t="str">
        <f>РПЗ!$AA151</f>
        <v xml:space="preserve">Ремонтно-строительная служба,
начальник службы Балышников Михаил Геннадьевич
тел.(4855)20-42-85 </v>
      </c>
      <c r="D153" s="603" t="str">
        <f>РПЗ!$AB151</f>
        <v>заказчик</v>
      </c>
      <c r="E153" s="147" t="s">
        <v>49</v>
      </c>
      <c r="F153" s="602" t="str">
        <f>РПЗ!Q151</f>
        <v>ОЗК</v>
      </c>
      <c r="G153" s="604"/>
      <c r="H153" s="605" t="str">
        <f>РПЗ!W151</f>
        <v>не применимо</v>
      </c>
      <c r="I153" s="613" t="s">
        <v>1272</v>
      </c>
      <c r="J153" s="607">
        <f>РПЗ!O151</f>
        <v>42370</v>
      </c>
      <c r="K153" s="616" t="s">
        <v>1272</v>
      </c>
      <c r="L153" s="25" t="s">
        <v>1272</v>
      </c>
      <c r="M153" s="25" t="s">
        <v>1272</v>
      </c>
      <c r="N153" s="25" t="s">
        <v>1272</v>
      </c>
      <c r="O153" s="25" t="s">
        <v>1272</v>
      </c>
      <c r="P153" s="25" t="s">
        <v>1272</v>
      </c>
      <c r="Q153" s="606" t="s">
        <v>1272</v>
      </c>
      <c r="R153" s="20">
        <f>РПЗ!P151</f>
        <v>42430</v>
      </c>
      <c r="S153" s="19" t="s">
        <v>1272</v>
      </c>
      <c r="T153" s="608">
        <f>РПЗ!L151</f>
        <v>177000</v>
      </c>
      <c r="U153" s="270" t="s">
        <v>1272</v>
      </c>
      <c r="V153" s="270" t="s">
        <v>1272</v>
      </c>
      <c r="W153" s="512" t="s">
        <v>1272</v>
      </c>
      <c r="X153" s="513" t="s">
        <v>1272</v>
      </c>
      <c r="Y153" s="612" t="s">
        <v>1272</v>
      </c>
      <c r="Z153" s="612" t="s">
        <v>1272</v>
      </c>
      <c r="AA153" s="612" t="s">
        <v>1272</v>
      </c>
      <c r="AB153" s="612" t="s">
        <v>1272</v>
      </c>
      <c r="AC153" s="612" t="s">
        <v>1272</v>
      </c>
      <c r="AD153" s="612" t="s">
        <v>1272</v>
      </c>
      <c r="AE153" s="609" t="e">
        <f>Таблица5[[#This Row],[20]]-Таблица5[[#This Row],[30]]</f>
        <v>#VALUE!</v>
      </c>
      <c r="AF153" s="610" t="e">
        <f>(1-Таблица5[[#This Row],[25]]/Таблица5[[#This Row],[20]])</f>
        <v>#VALUE!</v>
      </c>
      <c r="AG153" s="183" t="s">
        <v>1272</v>
      </c>
      <c r="AH153" s="183" t="s">
        <v>1272</v>
      </c>
      <c r="AI153" s="183" t="s">
        <v>1272</v>
      </c>
      <c r="AJ153" s="64" t="s">
        <v>123</v>
      </c>
      <c r="AK153" s="611"/>
    </row>
    <row r="154" spans="1:37" ht="141" thickBot="1" x14ac:dyDescent="0.3">
      <c r="A154" s="166" t="str">
        <f>РПЗ!A152</f>
        <v>0604-00137</v>
      </c>
      <c r="B154" s="601" t="str">
        <f>РПЗ!$D152</f>
        <v xml:space="preserve"> Поставка строительных материалов для ремонта методического кабинета</v>
      </c>
      <c r="C154" s="602" t="str">
        <f>РПЗ!$AA152</f>
        <v xml:space="preserve">Ремонтно-строительная служба,
начальник службы Балышников Михаил Геннадьевич
тел.(4855)20-42-85 </v>
      </c>
      <c r="D154" s="603" t="str">
        <f>РПЗ!$AB152</f>
        <v>заказчик</v>
      </c>
      <c r="E154" s="147" t="s">
        <v>49</v>
      </c>
      <c r="F154" s="602" t="str">
        <f>РПЗ!Q152</f>
        <v>ОЗК</v>
      </c>
      <c r="G154" s="604"/>
      <c r="H154" s="605" t="str">
        <f>РПЗ!W152</f>
        <v>не применимо</v>
      </c>
      <c r="I154" s="613" t="s">
        <v>1272</v>
      </c>
      <c r="J154" s="607">
        <f>РПЗ!O152</f>
        <v>42370</v>
      </c>
      <c r="K154" s="616" t="s">
        <v>1272</v>
      </c>
      <c r="L154" s="25" t="s">
        <v>1272</v>
      </c>
      <c r="M154" s="25" t="s">
        <v>1272</v>
      </c>
      <c r="N154" s="25" t="s">
        <v>1272</v>
      </c>
      <c r="O154" s="25" t="s">
        <v>1272</v>
      </c>
      <c r="P154" s="25" t="s">
        <v>1272</v>
      </c>
      <c r="Q154" s="606" t="s">
        <v>1272</v>
      </c>
      <c r="R154" s="20">
        <f>РПЗ!P152</f>
        <v>42430</v>
      </c>
      <c r="S154" s="19" t="s">
        <v>1272</v>
      </c>
      <c r="T154" s="608">
        <f>РПЗ!L152</f>
        <v>177000</v>
      </c>
      <c r="U154" s="270" t="s">
        <v>1272</v>
      </c>
      <c r="V154" s="270" t="s">
        <v>1272</v>
      </c>
      <c r="W154" s="512" t="s">
        <v>1272</v>
      </c>
      <c r="X154" s="513" t="s">
        <v>1272</v>
      </c>
      <c r="Y154" s="612" t="s">
        <v>1272</v>
      </c>
      <c r="Z154" s="612" t="s">
        <v>1272</v>
      </c>
      <c r="AA154" s="612" t="s">
        <v>1272</v>
      </c>
      <c r="AB154" s="612" t="s">
        <v>1272</v>
      </c>
      <c r="AC154" s="612" t="s">
        <v>1272</v>
      </c>
      <c r="AD154" s="612" t="s">
        <v>1272</v>
      </c>
      <c r="AE154" s="609" t="e">
        <f>Таблица5[[#This Row],[20]]-Таблица5[[#This Row],[30]]</f>
        <v>#VALUE!</v>
      </c>
      <c r="AF154" s="610" t="e">
        <f>(1-Таблица5[[#This Row],[25]]/Таблица5[[#This Row],[20]])</f>
        <v>#VALUE!</v>
      </c>
      <c r="AG154" s="183" t="s">
        <v>1272</v>
      </c>
      <c r="AH154" s="183" t="s">
        <v>1272</v>
      </c>
      <c r="AI154" s="183" t="s">
        <v>1272</v>
      </c>
      <c r="AJ154" s="64" t="s">
        <v>123</v>
      </c>
      <c r="AK154" s="611"/>
    </row>
    <row r="155" spans="1:37" ht="179.25" thickBot="1" x14ac:dyDescent="0.3">
      <c r="A155" s="166" t="str">
        <f>РПЗ!A153</f>
        <v>0604-00138</v>
      </c>
      <c r="B155" s="601" t="str">
        <f>РПЗ!$D153</f>
        <v xml:space="preserve"> Поставка аккумуляторной батареи для электрокары</v>
      </c>
      <c r="C155" s="602" t="str">
        <f>РПЗ!$AA153</f>
        <v>Управление развития и модернизации производства,
Начальник управления Писулин Вячеслав Михайлович,
тел.(910)978-45-96</v>
      </c>
      <c r="D155" s="603" t="str">
        <f>РПЗ!$AB153</f>
        <v>заказчик</v>
      </c>
      <c r="E155" s="147" t="s">
        <v>49</v>
      </c>
      <c r="F155" s="602" t="str">
        <f>РПЗ!Q153</f>
        <v>ОЗК</v>
      </c>
      <c r="G155" s="604"/>
      <c r="H155" s="605" t="str">
        <f>РПЗ!W153</f>
        <v>не применимо</v>
      </c>
      <c r="I155" s="613" t="s">
        <v>1272</v>
      </c>
      <c r="J155" s="607">
        <f>РПЗ!O153</f>
        <v>42675</v>
      </c>
      <c r="K155" s="616" t="s">
        <v>1272</v>
      </c>
      <c r="L155" s="25" t="s">
        <v>1272</v>
      </c>
      <c r="M155" s="25" t="s">
        <v>1272</v>
      </c>
      <c r="N155" s="25" t="s">
        <v>1272</v>
      </c>
      <c r="O155" s="25" t="s">
        <v>1272</v>
      </c>
      <c r="P155" s="25" t="s">
        <v>1272</v>
      </c>
      <c r="Q155" s="606" t="s">
        <v>1272</v>
      </c>
      <c r="R155" s="20">
        <f>РПЗ!P153</f>
        <v>42705</v>
      </c>
      <c r="S155" s="19" t="s">
        <v>1272</v>
      </c>
      <c r="T155" s="608">
        <f>РПЗ!L153</f>
        <v>101700</v>
      </c>
      <c r="U155" s="270" t="s">
        <v>1272</v>
      </c>
      <c r="V155" s="270" t="s">
        <v>1272</v>
      </c>
      <c r="W155" s="512" t="s">
        <v>1272</v>
      </c>
      <c r="X155" s="513" t="s">
        <v>1272</v>
      </c>
      <c r="Y155" s="612" t="s">
        <v>1272</v>
      </c>
      <c r="Z155" s="612" t="s">
        <v>1272</v>
      </c>
      <c r="AA155" s="612" t="s">
        <v>1272</v>
      </c>
      <c r="AB155" s="612" t="s">
        <v>1272</v>
      </c>
      <c r="AC155" s="612" t="s">
        <v>1272</v>
      </c>
      <c r="AD155" s="612" t="s">
        <v>1272</v>
      </c>
      <c r="AE155" s="609" t="e">
        <f>Таблица5[[#This Row],[20]]-Таблица5[[#This Row],[30]]</f>
        <v>#VALUE!</v>
      </c>
      <c r="AF155" s="610" t="e">
        <f>(1-Таблица5[[#This Row],[25]]/Таблица5[[#This Row],[20]])</f>
        <v>#VALUE!</v>
      </c>
      <c r="AG155" s="183" t="s">
        <v>1272</v>
      </c>
      <c r="AH155" s="183" t="s">
        <v>1272</v>
      </c>
      <c r="AI155" s="183" t="s">
        <v>1272</v>
      </c>
      <c r="AJ155" s="64" t="s">
        <v>123</v>
      </c>
      <c r="AK155" s="611"/>
    </row>
    <row r="156" spans="1:37" ht="115.5" thickBot="1" x14ac:dyDescent="0.3">
      <c r="A156" s="166" t="str">
        <f>РПЗ!A154</f>
        <v>0604-00139</v>
      </c>
      <c r="B156" s="601" t="str">
        <f>РПЗ!$D154</f>
        <v xml:space="preserve"> Поставка электрокары по типу ЕТ 20132</v>
      </c>
      <c r="C156" s="602" t="str">
        <f>РПЗ!$AA154</f>
        <v>Транспортно-хозяйственная служба, Сухарев Ю. Н., тел.(4855)55-95-33</v>
      </c>
      <c r="D156" s="603" t="str">
        <f>РПЗ!$AB154</f>
        <v>заказчик</v>
      </c>
      <c r="E156" s="147" t="s">
        <v>70</v>
      </c>
      <c r="F156" s="602" t="str">
        <f>РПЗ!Q154</f>
        <v>ОЗК</v>
      </c>
      <c r="G156" s="604" t="s">
        <v>118</v>
      </c>
      <c r="H156" s="605" t="str">
        <f>РПЗ!W154</f>
        <v>не применимо</v>
      </c>
      <c r="I156" s="25">
        <v>42387</v>
      </c>
      <c r="J156" s="26">
        <f>[2]РПЗ!O153</f>
        <v>42370</v>
      </c>
      <c r="K156" s="26">
        <v>42370</v>
      </c>
      <c r="L156" s="25">
        <v>42410</v>
      </c>
      <c r="M156" s="25">
        <v>42401</v>
      </c>
      <c r="N156" s="25">
        <v>42410</v>
      </c>
      <c r="O156" s="25">
        <v>42401</v>
      </c>
      <c r="P156" s="25">
        <v>42410</v>
      </c>
      <c r="Q156" s="606">
        <v>42410</v>
      </c>
      <c r="R156" s="20" t="str">
        <f>РПЗ!P154</f>
        <v>2 кв.</v>
      </c>
      <c r="S156" s="19" t="s">
        <v>2139</v>
      </c>
      <c r="T156" s="608">
        <f>РПЗ!L154</f>
        <v>735000</v>
      </c>
      <c r="U156" s="270">
        <v>2</v>
      </c>
      <c r="V156" s="270">
        <v>0</v>
      </c>
      <c r="W156" s="617">
        <v>1827011307</v>
      </c>
      <c r="X156" s="513" t="s">
        <v>2140</v>
      </c>
      <c r="Y156" s="618">
        <v>670500</v>
      </c>
      <c r="Z156" s="19" t="s">
        <v>2139</v>
      </c>
      <c r="AA156" s="619">
        <v>32</v>
      </c>
      <c r="AB156" s="620">
        <v>42410</v>
      </c>
      <c r="AC156" s="612" t="s">
        <v>1272</v>
      </c>
      <c r="AD156" s="618">
        <v>670500</v>
      </c>
      <c r="AE156" s="609">
        <f>Таблица5[[#This Row],[20]]-Таблица5[[#This Row],[30]]</f>
        <v>64500</v>
      </c>
      <c r="AF156" s="610">
        <f>(1-Таблица5[[#This Row],[25]]/Таблица5[[#This Row],[20]])</f>
        <v>8.775510204081638E-2</v>
      </c>
      <c r="AG156" s="183" t="s">
        <v>1272</v>
      </c>
      <c r="AH156" s="183" t="s">
        <v>1272</v>
      </c>
      <c r="AI156" s="183" t="s">
        <v>1272</v>
      </c>
      <c r="AJ156" s="64" t="s">
        <v>123</v>
      </c>
      <c r="AK156" s="611"/>
    </row>
    <row r="157" spans="1:37" ht="217.5" thickBot="1" x14ac:dyDescent="0.3">
      <c r="A157" s="166" t="str">
        <f>РПЗ!A155</f>
        <v>0604-00140</v>
      </c>
      <c r="B157" s="601" t="str">
        <f>РПЗ!$D155</f>
        <v xml:space="preserve"> Выполнение работ по установке автоматической пожарной сигнализации, системы оповещения и управления эвакуацией при пожаре оборудование корпусов аварийным освещением</v>
      </c>
      <c r="C157" s="602" t="str">
        <f>РПЗ!$AA155</f>
        <v>Управление безопасности,
Заместитель генерального директора по безопасности и режиму
Овчинников Вячеслав Викторович
тел.(4855)28-58-64</v>
      </c>
      <c r="D157" s="603" t="str">
        <f>РПЗ!$AB155</f>
        <v>ОАО "ОПК"</v>
      </c>
      <c r="E157" s="147" t="s">
        <v>49</v>
      </c>
      <c r="F157" s="602" t="str">
        <f>РПЗ!Q155</f>
        <v>ОР</v>
      </c>
      <c r="G157" s="604"/>
      <c r="H157" s="605" t="str">
        <f>РПЗ!W155</f>
        <v>не применимо</v>
      </c>
      <c r="I157" s="613" t="s">
        <v>1272</v>
      </c>
      <c r="J157" s="607">
        <f>РПЗ!O155</f>
        <v>42370</v>
      </c>
      <c r="K157" s="616" t="s">
        <v>1272</v>
      </c>
      <c r="L157" s="25" t="s">
        <v>1272</v>
      </c>
      <c r="M157" s="25" t="s">
        <v>1272</v>
      </c>
      <c r="N157" s="25" t="s">
        <v>1272</v>
      </c>
      <c r="O157" s="25" t="s">
        <v>1272</v>
      </c>
      <c r="P157" s="25" t="s">
        <v>1272</v>
      </c>
      <c r="Q157" s="606" t="s">
        <v>1272</v>
      </c>
      <c r="R157" s="20">
        <f>РПЗ!P155</f>
        <v>42430</v>
      </c>
      <c r="S157" s="19" t="s">
        <v>1272</v>
      </c>
      <c r="T157" s="608">
        <f>РПЗ!L155</f>
        <v>7000000</v>
      </c>
      <c r="U157" s="270" t="s">
        <v>1272</v>
      </c>
      <c r="V157" s="270" t="s">
        <v>1272</v>
      </c>
      <c r="W157" s="512" t="s">
        <v>1272</v>
      </c>
      <c r="X157" s="513" t="s">
        <v>1272</v>
      </c>
      <c r="Y157" s="612" t="s">
        <v>1272</v>
      </c>
      <c r="Z157" s="612" t="s">
        <v>1272</v>
      </c>
      <c r="AA157" s="612" t="s">
        <v>1272</v>
      </c>
      <c r="AB157" s="612" t="s">
        <v>1272</v>
      </c>
      <c r="AC157" s="612" t="s">
        <v>1272</v>
      </c>
      <c r="AD157" s="612" t="s">
        <v>1272</v>
      </c>
      <c r="AE157" s="609" t="e">
        <f>Таблица5[[#This Row],[20]]-Таблица5[[#This Row],[30]]</f>
        <v>#VALUE!</v>
      </c>
      <c r="AF157" s="610" t="e">
        <f>(1-Таблица5[[#This Row],[25]]/Таблица5[[#This Row],[20]])</f>
        <v>#VALUE!</v>
      </c>
      <c r="AG157" s="183" t="s">
        <v>1272</v>
      </c>
      <c r="AH157" s="183" t="s">
        <v>1272</v>
      </c>
      <c r="AI157" s="183" t="s">
        <v>1272</v>
      </c>
      <c r="AJ157" s="64" t="s">
        <v>123</v>
      </c>
      <c r="AK157" s="611"/>
    </row>
    <row r="158" spans="1:37" ht="217.5" thickBot="1" x14ac:dyDescent="0.3">
      <c r="A158" s="166" t="str">
        <f>РПЗ!A156</f>
        <v>0604-00141</v>
      </c>
      <c r="B158" s="601" t="str">
        <f>РПЗ!$D156</f>
        <v xml:space="preserve"> Выполнение работ по установке автоматической системы пожаротушения</v>
      </c>
      <c r="C158" s="602" t="str">
        <f>РПЗ!$AA156</f>
        <v>Управление безопасности,
Заместитель генерального директора по безопасности и режиму
Овчинников Вячеслав Викторович
тел.(4855)28-58-64</v>
      </c>
      <c r="D158" s="603" t="str">
        <f>РПЗ!$AB156</f>
        <v>заказчик</v>
      </c>
      <c r="E158" s="147" t="s">
        <v>49</v>
      </c>
      <c r="F158" s="602" t="str">
        <f>РПЗ!Q156</f>
        <v>ОЗК</v>
      </c>
      <c r="G158" s="604"/>
      <c r="H158" s="605" t="str">
        <f>РПЗ!W156</f>
        <v>не применимо</v>
      </c>
      <c r="I158" s="613" t="s">
        <v>1272</v>
      </c>
      <c r="J158" s="607">
        <f>РПЗ!O156</f>
        <v>42370</v>
      </c>
      <c r="K158" s="616" t="s">
        <v>1272</v>
      </c>
      <c r="L158" s="25" t="s">
        <v>1272</v>
      </c>
      <c r="M158" s="25" t="s">
        <v>1272</v>
      </c>
      <c r="N158" s="25" t="s">
        <v>1272</v>
      </c>
      <c r="O158" s="25" t="s">
        <v>1272</v>
      </c>
      <c r="P158" s="25" t="s">
        <v>1272</v>
      </c>
      <c r="Q158" s="606" t="s">
        <v>1272</v>
      </c>
      <c r="R158" s="20">
        <f>РПЗ!P156</f>
        <v>42430</v>
      </c>
      <c r="S158" s="19" t="s">
        <v>1272</v>
      </c>
      <c r="T158" s="608">
        <f>РПЗ!L156</f>
        <v>3500000</v>
      </c>
      <c r="U158" s="270" t="s">
        <v>1272</v>
      </c>
      <c r="V158" s="270" t="s">
        <v>1272</v>
      </c>
      <c r="W158" s="512" t="s">
        <v>1272</v>
      </c>
      <c r="X158" s="513" t="s">
        <v>1272</v>
      </c>
      <c r="Y158" s="612" t="s">
        <v>1272</v>
      </c>
      <c r="Z158" s="612" t="s">
        <v>1272</v>
      </c>
      <c r="AA158" s="612" t="s">
        <v>1272</v>
      </c>
      <c r="AB158" s="612" t="s">
        <v>1272</v>
      </c>
      <c r="AC158" s="612" t="s">
        <v>1272</v>
      </c>
      <c r="AD158" s="612" t="s">
        <v>1272</v>
      </c>
      <c r="AE158" s="609" t="e">
        <f>Таблица5[[#This Row],[20]]-Таблица5[[#This Row],[30]]</f>
        <v>#VALUE!</v>
      </c>
      <c r="AF158" s="610" t="e">
        <f>(1-Таблица5[[#This Row],[25]]/Таблица5[[#This Row],[20]])</f>
        <v>#VALUE!</v>
      </c>
      <c r="AG158" s="183" t="s">
        <v>1272</v>
      </c>
      <c r="AH158" s="183" t="s">
        <v>1272</v>
      </c>
      <c r="AI158" s="183" t="s">
        <v>1272</v>
      </c>
      <c r="AJ158" s="64" t="s">
        <v>123</v>
      </c>
      <c r="AK158" s="611"/>
    </row>
    <row r="159" spans="1:37" ht="217.5" thickBot="1" x14ac:dyDescent="0.3">
      <c r="A159" s="166" t="str">
        <f>РПЗ!A157</f>
        <v>0604-00142</v>
      </c>
      <c r="B159" s="601" t="str">
        <f>РПЗ!$D157</f>
        <v>Выполнение работ по сдублированию АПС с работой вентиляционного оборудования</v>
      </c>
      <c r="C159" s="602" t="str">
        <f>РПЗ!$AA157</f>
        <v>Управление безопасности,
Заместитель генерального директора по безопасности и режиму
Овчинников Вячеслав Викторович
тел.(4855)28-58-64</v>
      </c>
      <c r="D159" s="603" t="str">
        <f>РПЗ!$AB157</f>
        <v>заказчик</v>
      </c>
      <c r="E159" s="147" t="s">
        <v>49</v>
      </c>
      <c r="F159" s="602" t="str">
        <f>РПЗ!Q157</f>
        <v>ОЗК</v>
      </c>
      <c r="G159" s="604"/>
      <c r="H159" s="605" t="str">
        <f>РПЗ!W157</f>
        <v>не применимо</v>
      </c>
      <c r="I159" s="613" t="s">
        <v>1272</v>
      </c>
      <c r="J159" s="607">
        <f>РПЗ!O157</f>
        <v>42370</v>
      </c>
      <c r="K159" s="616" t="s">
        <v>1272</v>
      </c>
      <c r="L159" s="25" t="s">
        <v>1272</v>
      </c>
      <c r="M159" s="25" t="s">
        <v>1272</v>
      </c>
      <c r="N159" s="25" t="s">
        <v>1272</v>
      </c>
      <c r="O159" s="25" t="s">
        <v>1272</v>
      </c>
      <c r="P159" s="25" t="s">
        <v>1272</v>
      </c>
      <c r="Q159" s="606" t="s">
        <v>1272</v>
      </c>
      <c r="R159" s="20">
        <f>РПЗ!P157</f>
        <v>42430</v>
      </c>
      <c r="S159" s="19" t="s">
        <v>1272</v>
      </c>
      <c r="T159" s="608">
        <f>РПЗ!L157</f>
        <v>100000</v>
      </c>
      <c r="U159" s="270" t="s">
        <v>1272</v>
      </c>
      <c r="V159" s="270" t="s">
        <v>1272</v>
      </c>
      <c r="W159" s="512" t="s">
        <v>1272</v>
      </c>
      <c r="X159" s="513" t="s">
        <v>1272</v>
      </c>
      <c r="Y159" s="612" t="s">
        <v>1272</v>
      </c>
      <c r="Z159" s="612" t="s">
        <v>1272</v>
      </c>
      <c r="AA159" s="612" t="s">
        <v>1272</v>
      </c>
      <c r="AB159" s="612" t="s">
        <v>1272</v>
      </c>
      <c r="AC159" s="612" t="s">
        <v>1272</v>
      </c>
      <c r="AD159" s="612" t="s">
        <v>1272</v>
      </c>
      <c r="AE159" s="609" t="e">
        <f>Таблица5[[#This Row],[20]]-Таблица5[[#This Row],[30]]</f>
        <v>#VALUE!</v>
      </c>
      <c r="AF159" s="610" t="e">
        <f>(1-Таблица5[[#This Row],[25]]/Таблица5[[#This Row],[20]])</f>
        <v>#VALUE!</v>
      </c>
      <c r="AG159" s="183" t="s">
        <v>1272</v>
      </c>
      <c r="AH159" s="183" t="s">
        <v>1272</v>
      </c>
      <c r="AI159" s="183" t="s">
        <v>1272</v>
      </c>
      <c r="AJ159" s="64" t="s">
        <v>123</v>
      </c>
      <c r="AK159" s="611"/>
    </row>
    <row r="160" spans="1:37" ht="217.5" thickBot="1" x14ac:dyDescent="0.3">
      <c r="A160" s="166" t="str">
        <f>РПЗ!A158</f>
        <v>0604-00143</v>
      </c>
      <c r="B160" s="601" t="str">
        <f>РПЗ!$D158</f>
        <v xml:space="preserve"> Выполнение работ по установке ограждающих конструкций с нормируемым пределом</v>
      </c>
      <c r="C160" s="602" t="str">
        <f>РПЗ!$AA158</f>
        <v>Управление безопасности,
Заместитель генерального директора по безопасности и режиму
Овчинников Вячеслав Викторович
тел.(4855)28-58-64</v>
      </c>
      <c r="D160" s="603" t="str">
        <f>РПЗ!$AB158</f>
        <v>заказчик</v>
      </c>
      <c r="E160" s="147" t="s">
        <v>49</v>
      </c>
      <c r="F160" s="602" t="str">
        <f>РПЗ!Q158</f>
        <v>ОЗК</v>
      </c>
      <c r="G160" s="604"/>
      <c r="H160" s="605" t="str">
        <f>РПЗ!W158</f>
        <v>не применимо</v>
      </c>
      <c r="I160" s="613" t="s">
        <v>1272</v>
      </c>
      <c r="J160" s="607">
        <f>РПЗ!O158</f>
        <v>42370</v>
      </c>
      <c r="K160" s="616" t="s">
        <v>1272</v>
      </c>
      <c r="L160" s="25" t="s">
        <v>1272</v>
      </c>
      <c r="M160" s="25" t="s">
        <v>1272</v>
      </c>
      <c r="N160" s="25" t="s">
        <v>1272</v>
      </c>
      <c r="O160" s="25" t="s">
        <v>1272</v>
      </c>
      <c r="P160" s="25" t="s">
        <v>1272</v>
      </c>
      <c r="Q160" s="606" t="s">
        <v>1272</v>
      </c>
      <c r="R160" s="20">
        <f>РПЗ!P158</f>
        <v>42430</v>
      </c>
      <c r="S160" s="19" t="s">
        <v>1272</v>
      </c>
      <c r="T160" s="608">
        <f>РПЗ!L158</f>
        <v>590000</v>
      </c>
      <c r="U160" s="270" t="s">
        <v>1272</v>
      </c>
      <c r="V160" s="270" t="s">
        <v>1272</v>
      </c>
      <c r="W160" s="512" t="s">
        <v>1272</v>
      </c>
      <c r="X160" s="513" t="s">
        <v>1272</v>
      </c>
      <c r="Y160" s="612" t="s">
        <v>1272</v>
      </c>
      <c r="Z160" s="612" t="s">
        <v>1272</v>
      </c>
      <c r="AA160" s="612" t="s">
        <v>1272</v>
      </c>
      <c r="AB160" s="612" t="s">
        <v>1272</v>
      </c>
      <c r="AC160" s="612" t="s">
        <v>1272</v>
      </c>
      <c r="AD160" s="612" t="s">
        <v>1272</v>
      </c>
      <c r="AE160" s="609" t="e">
        <f>Таблица5[[#This Row],[20]]-Таблица5[[#This Row],[30]]</f>
        <v>#VALUE!</v>
      </c>
      <c r="AF160" s="610" t="e">
        <f>(1-Таблица5[[#This Row],[25]]/Таблица5[[#This Row],[20]])</f>
        <v>#VALUE!</v>
      </c>
      <c r="AG160" s="183" t="s">
        <v>1272</v>
      </c>
      <c r="AH160" s="183" t="s">
        <v>1272</v>
      </c>
      <c r="AI160" s="183" t="s">
        <v>1272</v>
      </c>
      <c r="AJ160" s="64" t="s">
        <v>123</v>
      </c>
      <c r="AK160" s="611"/>
    </row>
    <row r="161" spans="1:37" ht="217.5" thickBot="1" x14ac:dyDescent="0.3">
      <c r="A161" s="166" t="str">
        <f>РПЗ!A159</f>
        <v>0604-00144</v>
      </c>
      <c r="B161" s="601" t="str">
        <f>РПЗ!$D159</f>
        <v xml:space="preserve"> Приобретение материалов для изготовления каркаса подвесного потолка из негорючих материалов</v>
      </c>
      <c r="C161" s="602" t="str">
        <f>РПЗ!$AA159</f>
        <v>Управление безопасности,
Заместитель генерального директора по безопасности и режиму
Овчинников Вячеслав Викторович
тел.(4855)28-58-64</v>
      </c>
      <c r="D161" s="603" t="str">
        <f>РПЗ!$AB159</f>
        <v>заказчик</v>
      </c>
      <c r="E161" s="147" t="s">
        <v>49</v>
      </c>
      <c r="F161" s="602" t="str">
        <f>РПЗ!Q159</f>
        <v>ОЗК</v>
      </c>
      <c r="G161" s="604"/>
      <c r="H161" s="605" t="str">
        <f>РПЗ!W159</f>
        <v>не применимо</v>
      </c>
      <c r="I161" s="613" t="s">
        <v>1272</v>
      </c>
      <c r="J161" s="607">
        <f>РПЗ!O159</f>
        <v>42370</v>
      </c>
      <c r="K161" s="616" t="s">
        <v>1272</v>
      </c>
      <c r="L161" s="25" t="s">
        <v>1272</v>
      </c>
      <c r="M161" s="25" t="s">
        <v>1272</v>
      </c>
      <c r="N161" s="25" t="s">
        <v>1272</v>
      </c>
      <c r="O161" s="25" t="s">
        <v>1272</v>
      </c>
      <c r="P161" s="25" t="s">
        <v>1272</v>
      </c>
      <c r="Q161" s="606" t="s">
        <v>1272</v>
      </c>
      <c r="R161" s="20">
        <f>РПЗ!P159</f>
        <v>42430</v>
      </c>
      <c r="S161" s="19" t="s">
        <v>1272</v>
      </c>
      <c r="T161" s="608">
        <f>РПЗ!L159</f>
        <v>354000</v>
      </c>
      <c r="U161" s="270" t="s">
        <v>1272</v>
      </c>
      <c r="V161" s="270" t="s">
        <v>1272</v>
      </c>
      <c r="W161" s="512" t="s">
        <v>1272</v>
      </c>
      <c r="X161" s="513" t="s">
        <v>1272</v>
      </c>
      <c r="Y161" s="612" t="s">
        <v>1272</v>
      </c>
      <c r="Z161" s="612" t="s">
        <v>1272</v>
      </c>
      <c r="AA161" s="612" t="s">
        <v>1272</v>
      </c>
      <c r="AB161" s="612" t="s">
        <v>1272</v>
      </c>
      <c r="AC161" s="612" t="s">
        <v>1272</v>
      </c>
      <c r="AD161" s="612" t="s">
        <v>1272</v>
      </c>
      <c r="AE161" s="609" t="e">
        <f>Таблица5[[#This Row],[20]]-Таблица5[[#This Row],[30]]</f>
        <v>#VALUE!</v>
      </c>
      <c r="AF161" s="610" t="e">
        <f>(1-Таблица5[[#This Row],[25]]/Таблица5[[#This Row],[20]])</f>
        <v>#VALUE!</v>
      </c>
      <c r="AG161" s="183" t="s">
        <v>1272</v>
      </c>
      <c r="AH161" s="183" t="s">
        <v>1272</v>
      </c>
      <c r="AI161" s="183" t="s">
        <v>1272</v>
      </c>
      <c r="AJ161" s="64" t="s">
        <v>123</v>
      </c>
      <c r="AK161" s="611"/>
    </row>
    <row r="162" spans="1:37" ht="217.5" thickBot="1" x14ac:dyDescent="0.3">
      <c r="A162" s="166" t="str">
        <f>РПЗ!A160</f>
        <v>0604-00145</v>
      </c>
      <c r="B162" s="601" t="str">
        <f>РПЗ!$D160</f>
        <v xml:space="preserve"> Приобретение пожарных рукавов, стволов, арматуры и огнетушителей</v>
      </c>
      <c r="C162" s="602" t="str">
        <f>РПЗ!$AA160</f>
        <v>Управление безопасности,
Заместитель генерального директора по безопасности и режиму
Овчинников Вячеслав Викторович
тел.(4855)28-58-64</v>
      </c>
      <c r="D162" s="603" t="str">
        <f>РПЗ!$AB160</f>
        <v>заказчик</v>
      </c>
      <c r="E162" s="147" t="s">
        <v>49</v>
      </c>
      <c r="F162" s="602" t="str">
        <f>РПЗ!Q160</f>
        <v>ОЗК</v>
      </c>
      <c r="G162" s="604"/>
      <c r="H162" s="605" t="str">
        <f>РПЗ!W160</f>
        <v>не применимо</v>
      </c>
      <c r="I162" s="613" t="s">
        <v>1272</v>
      </c>
      <c r="J162" s="607">
        <f>РПЗ!O160</f>
        <v>42370</v>
      </c>
      <c r="K162" s="616" t="s">
        <v>1272</v>
      </c>
      <c r="L162" s="25" t="s">
        <v>1272</v>
      </c>
      <c r="M162" s="25" t="s">
        <v>1272</v>
      </c>
      <c r="N162" s="25" t="s">
        <v>1272</v>
      </c>
      <c r="O162" s="25" t="s">
        <v>1272</v>
      </c>
      <c r="P162" s="25" t="s">
        <v>1272</v>
      </c>
      <c r="Q162" s="606" t="s">
        <v>1272</v>
      </c>
      <c r="R162" s="20">
        <f>РПЗ!P160</f>
        <v>42430</v>
      </c>
      <c r="S162" s="19" t="s">
        <v>1272</v>
      </c>
      <c r="T162" s="608">
        <f>РПЗ!L160</f>
        <v>500000</v>
      </c>
      <c r="U162" s="270" t="s">
        <v>1272</v>
      </c>
      <c r="V162" s="270" t="s">
        <v>1272</v>
      </c>
      <c r="W162" s="512" t="s">
        <v>1272</v>
      </c>
      <c r="X162" s="513" t="s">
        <v>1272</v>
      </c>
      <c r="Y162" s="612" t="s">
        <v>1272</v>
      </c>
      <c r="Z162" s="612" t="s">
        <v>1272</v>
      </c>
      <c r="AA162" s="612" t="s">
        <v>1272</v>
      </c>
      <c r="AB162" s="612" t="s">
        <v>1272</v>
      </c>
      <c r="AC162" s="612" t="s">
        <v>1272</v>
      </c>
      <c r="AD162" s="612" t="s">
        <v>1272</v>
      </c>
      <c r="AE162" s="609" t="e">
        <f>Таблица5[[#This Row],[20]]-Таблица5[[#This Row],[30]]</f>
        <v>#VALUE!</v>
      </c>
      <c r="AF162" s="610" t="e">
        <f>(1-Таблица5[[#This Row],[25]]/Таблица5[[#This Row],[20]])</f>
        <v>#VALUE!</v>
      </c>
      <c r="AG162" s="183" t="s">
        <v>1272</v>
      </c>
      <c r="AH162" s="183" t="s">
        <v>1272</v>
      </c>
      <c r="AI162" s="183" t="s">
        <v>1272</v>
      </c>
      <c r="AJ162" s="64" t="s">
        <v>123</v>
      </c>
      <c r="AK162" s="611"/>
    </row>
    <row r="163" spans="1:37" ht="217.5" thickBot="1" x14ac:dyDescent="0.3">
      <c r="A163" s="166" t="str">
        <f>РПЗ!A161</f>
        <v>0604-00146</v>
      </c>
      <c r="B163" s="601" t="str">
        <f>РПЗ!$D161</f>
        <v xml:space="preserve"> Приобретение тамбур шлюзов с постоянным подпором воздуха в противопожарных преградах</v>
      </c>
      <c r="C163" s="602" t="str">
        <f>РПЗ!$AA161</f>
        <v>Управление безопасности,
Заместитель генерального директора по безопасности и режиму
Овчинников Вячеслав Викторович
тел.(4855)28-58-64</v>
      </c>
      <c r="D163" s="603" t="str">
        <f>РПЗ!$AB161</f>
        <v>заказчик</v>
      </c>
      <c r="E163" s="147" t="s">
        <v>49</v>
      </c>
      <c r="F163" s="602" t="str">
        <f>РПЗ!Q161</f>
        <v>ОЗК</v>
      </c>
      <c r="G163" s="604"/>
      <c r="H163" s="605" t="str">
        <f>РПЗ!W161</f>
        <v>не применимо</v>
      </c>
      <c r="I163" s="613" t="s">
        <v>1272</v>
      </c>
      <c r="J163" s="607">
        <f>РПЗ!O161</f>
        <v>42370</v>
      </c>
      <c r="K163" s="616" t="s">
        <v>1272</v>
      </c>
      <c r="L163" s="25" t="s">
        <v>1272</v>
      </c>
      <c r="M163" s="25" t="s">
        <v>1272</v>
      </c>
      <c r="N163" s="25" t="s">
        <v>1272</v>
      </c>
      <c r="O163" s="25" t="s">
        <v>1272</v>
      </c>
      <c r="P163" s="25" t="s">
        <v>1272</v>
      </c>
      <c r="Q163" s="606" t="s">
        <v>1272</v>
      </c>
      <c r="R163" s="20">
        <f>РПЗ!P161</f>
        <v>42430</v>
      </c>
      <c r="S163" s="19" t="s">
        <v>1272</v>
      </c>
      <c r="T163" s="608">
        <f>РПЗ!L161</f>
        <v>118000</v>
      </c>
      <c r="U163" s="270" t="s">
        <v>1272</v>
      </c>
      <c r="V163" s="270" t="s">
        <v>1272</v>
      </c>
      <c r="W163" s="512" t="s">
        <v>1272</v>
      </c>
      <c r="X163" s="513" t="s">
        <v>1272</v>
      </c>
      <c r="Y163" s="612" t="s">
        <v>1272</v>
      </c>
      <c r="Z163" s="612" t="s">
        <v>1272</v>
      </c>
      <c r="AA163" s="612" t="s">
        <v>1272</v>
      </c>
      <c r="AB163" s="612" t="s">
        <v>1272</v>
      </c>
      <c r="AC163" s="612" t="s">
        <v>1272</v>
      </c>
      <c r="AD163" s="612" t="s">
        <v>1272</v>
      </c>
      <c r="AE163" s="609" t="e">
        <f>Таблица5[[#This Row],[20]]-Таблица5[[#This Row],[30]]</f>
        <v>#VALUE!</v>
      </c>
      <c r="AF163" s="610" t="e">
        <f>(1-Таблица5[[#This Row],[25]]/Таблица5[[#This Row],[20]])</f>
        <v>#VALUE!</v>
      </c>
      <c r="AG163" s="183" t="s">
        <v>1272</v>
      </c>
      <c r="AH163" s="183" t="s">
        <v>1272</v>
      </c>
      <c r="AI163" s="183" t="s">
        <v>1272</v>
      </c>
      <c r="AJ163" s="64" t="s">
        <v>123</v>
      </c>
      <c r="AK163" s="611"/>
    </row>
    <row r="164" spans="1:37" ht="217.5" thickBot="1" x14ac:dyDescent="0.3">
      <c r="A164" s="166" t="str">
        <f>РПЗ!A162</f>
        <v>0604-00147</v>
      </c>
      <c r="B164" s="601" t="str">
        <f>РПЗ!$D162</f>
        <v xml:space="preserve"> Приобретение пожарных щитов</v>
      </c>
      <c r="C164" s="602" t="str">
        <f>РПЗ!$AA162</f>
        <v>Управление безопасности,
Заместитель генерального директора по безопасности и режиму
Овчинников Вячеслав Викторович
тел.(4855)28-58-64</v>
      </c>
      <c r="D164" s="603" t="str">
        <f>РПЗ!$AB162</f>
        <v>заказчик</v>
      </c>
      <c r="E164" s="147" t="s">
        <v>49</v>
      </c>
      <c r="F164" s="602" t="str">
        <f>РПЗ!Q162</f>
        <v>ОЗК</v>
      </c>
      <c r="G164" s="604"/>
      <c r="H164" s="605" t="str">
        <f>РПЗ!W162</f>
        <v>не применимо</v>
      </c>
      <c r="I164" s="613" t="s">
        <v>1272</v>
      </c>
      <c r="J164" s="607">
        <f>РПЗ!O162</f>
        <v>42370</v>
      </c>
      <c r="K164" s="616" t="s">
        <v>1272</v>
      </c>
      <c r="L164" s="25" t="s">
        <v>1272</v>
      </c>
      <c r="M164" s="25" t="s">
        <v>1272</v>
      </c>
      <c r="N164" s="25" t="s">
        <v>1272</v>
      </c>
      <c r="O164" s="25" t="s">
        <v>1272</v>
      </c>
      <c r="P164" s="25" t="s">
        <v>1272</v>
      </c>
      <c r="Q164" s="606" t="s">
        <v>1272</v>
      </c>
      <c r="R164" s="20">
        <f>РПЗ!P162</f>
        <v>42430</v>
      </c>
      <c r="S164" s="19" t="s">
        <v>1272</v>
      </c>
      <c r="T164" s="608">
        <f>РПЗ!L162</f>
        <v>118000</v>
      </c>
      <c r="U164" s="270" t="s">
        <v>1272</v>
      </c>
      <c r="V164" s="270" t="s">
        <v>1272</v>
      </c>
      <c r="W164" s="512" t="s">
        <v>1272</v>
      </c>
      <c r="X164" s="513" t="s">
        <v>1272</v>
      </c>
      <c r="Y164" s="612" t="s">
        <v>1272</v>
      </c>
      <c r="Z164" s="612" t="s">
        <v>1272</v>
      </c>
      <c r="AA164" s="612" t="s">
        <v>1272</v>
      </c>
      <c r="AB164" s="612" t="s">
        <v>1272</v>
      </c>
      <c r="AC164" s="612" t="s">
        <v>1272</v>
      </c>
      <c r="AD164" s="612" t="s">
        <v>1272</v>
      </c>
      <c r="AE164" s="609" t="e">
        <f>Таблица5[[#This Row],[20]]-Таблица5[[#This Row],[30]]</f>
        <v>#VALUE!</v>
      </c>
      <c r="AF164" s="610" t="e">
        <f>(1-Таблица5[[#This Row],[25]]/Таблица5[[#This Row],[20]])</f>
        <v>#VALUE!</v>
      </c>
      <c r="AG164" s="183" t="s">
        <v>1272</v>
      </c>
      <c r="AH164" s="183" t="s">
        <v>1272</v>
      </c>
      <c r="AI164" s="183" t="s">
        <v>1272</v>
      </c>
      <c r="AJ164" s="64" t="s">
        <v>123</v>
      </c>
      <c r="AK164" s="611"/>
    </row>
    <row r="165" spans="1:37" ht="217.5" thickBot="1" x14ac:dyDescent="0.3">
      <c r="A165" s="166" t="str">
        <f>РПЗ!A163</f>
        <v>0604-00148</v>
      </c>
      <c r="B165" s="601" t="str">
        <f>РПЗ!$D163</f>
        <v xml:space="preserve"> Оказание услуг по обслуживанию ИСО "Орион"</v>
      </c>
      <c r="C165" s="602" t="str">
        <f>РПЗ!$AA163</f>
        <v>Управление безопасности,
Заместитель генерального директора по безопасности и режиму
Овчинников Вячеслав Викторович
тел.(4855)28-58-64</v>
      </c>
      <c r="D165" s="603" t="str">
        <f>РПЗ!$AB163</f>
        <v>заказчик</v>
      </c>
      <c r="E165" s="147" t="s">
        <v>49</v>
      </c>
      <c r="F165" s="602" t="str">
        <f>РПЗ!Q163</f>
        <v>ОЗК</v>
      </c>
      <c r="G165" s="604"/>
      <c r="H165" s="605" t="str">
        <f>РПЗ!W163</f>
        <v>не применимо</v>
      </c>
      <c r="I165" s="613" t="s">
        <v>1272</v>
      </c>
      <c r="J165" s="607">
        <f>РПЗ!O163</f>
        <v>42370</v>
      </c>
      <c r="K165" s="616" t="s">
        <v>1272</v>
      </c>
      <c r="L165" s="25" t="s">
        <v>1272</v>
      </c>
      <c r="M165" s="25" t="s">
        <v>1272</v>
      </c>
      <c r="N165" s="25" t="s">
        <v>1272</v>
      </c>
      <c r="O165" s="25" t="s">
        <v>1272</v>
      </c>
      <c r="P165" s="25" t="s">
        <v>1272</v>
      </c>
      <c r="Q165" s="606" t="s">
        <v>1272</v>
      </c>
      <c r="R165" s="20">
        <f>РПЗ!P163</f>
        <v>42430</v>
      </c>
      <c r="S165" s="19" t="s">
        <v>1272</v>
      </c>
      <c r="T165" s="608">
        <f>РПЗ!L163</f>
        <v>1200000</v>
      </c>
      <c r="U165" s="270" t="s">
        <v>1272</v>
      </c>
      <c r="V165" s="270" t="s">
        <v>1272</v>
      </c>
      <c r="W165" s="512" t="s">
        <v>1272</v>
      </c>
      <c r="X165" s="513" t="s">
        <v>1272</v>
      </c>
      <c r="Y165" s="612" t="s">
        <v>1272</v>
      </c>
      <c r="Z165" s="612" t="s">
        <v>1272</v>
      </c>
      <c r="AA165" s="612" t="s">
        <v>1272</v>
      </c>
      <c r="AB165" s="612" t="s">
        <v>1272</v>
      </c>
      <c r="AC165" s="612" t="s">
        <v>1272</v>
      </c>
      <c r="AD165" s="612" t="s">
        <v>1272</v>
      </c>
      <c r="AE165" s="609" t="e">
        <f>Таблица5[[#This Row],[20]]-Таблица5[[#This Row],[30]]</f>
        <v>#VALUE!</v>
      </c>
      <c r="AF165" s="610" t="e">
        <f>(1-Таблица5[[#This Row],[25]]/Таблица5[[#This Row],[20]])</f>
        <v>#VALUE!</v>
      </c>
      <c r="AG165" s="183" t="s">
        <v>1272</v>
      </c>
      <c r="AH165" s="183" t="s">
        <v>1272</v>
      </c>
      <c r="AI165" s="183" t="s">
        <v>1272</v>
      </c>
      <c r="AJ165" s="64" t="s">
        <v>123</v>
      </c>
      <c r="AK165" s="611"/>
    </row>
    <row r="166" spans="1:37" ht="217.5" thickBot="1" x14ac:dyDescent="0.3">
      <c r="A166" s="166" t="str">
        <f>РПЗ!A164</f>
        <v>0604-00149</v>
      </c>
      <c r="B166" s="601" t="str">
        <f>РПЗ!$D164</f>
        <v xml:space="preserve"> Выполнение работ по ремонту инженерно-технических ср-в охраны</v>
      </c>
      <c r="C166" s="602" t="str">
        <f>РПЗ!$AA164</f>
        <v>Управление безопасности,
Заместитель генерального директора по безопасности и режиму
Овчинников Вячеслав Викторович
тел.(4855)28-58-64</v>
      </c>
      <c r="D166" s="603" t="str">
        <f>РПЗ!$AB164</f>
        <v>заказчик</v>
      </c>
      <c r="E166" s="147" t="s">
        <v>49</v>
      </c>
      <c r="F166" s="602" t="str">
        <f>РПЗ!Q164</f>
        <v>ОЗК</v>
      </c>
      <c r="G166" s="604"/>
      <c r="H166" s="605" t="str">
        <f>РПЗ!W164</f>
        <v>не применимо</v>
      </c>
      <c r="I166" s="613" t="s">
        <v>1272</v>
      </c>
      <c r="J166" s="607">
        <f>РПЗ!O164</f>
        <v>42370</v>
      </c>
      <c r="K166" s="616" t="s">
        <v>1272</v>
      </c>
      <c r="L166" s="25" t="s">
        <v>1272</v>
      </c>
      <c r="M166" s="25" t="s">
        <v>1272</v>
      </c>
      <c r="N166" s="25" t="s">
        <v>1272</v>
      </c>
      <c r="O166" s="25" t="s">
        <v>1272</v>
      </c>
      <c r="P166" s="25" t="s">
        <v>1272</v>
      </c>
      <c r="Q166" s="606" t="s">
        <v>1272</v>
      </c>
      <c r="R166" s="20">
        <f>РПЗ!P164</f>
        <v>42430</v>
      </c>
      <c r="S166" s="19" t="s">
        <v>1272</v>
      </c>
      <c r="T166" s="608">
        <f>РПЗ!L164</f>
        <v>494000</v>
      </c>
      <c r="U166" s="270" t="s">
        <v>1272</v>
      </c>
      <c r="V166" s="270" t="s">
        <v>1272</v>
      </c>
      <c r="W166" s="512" t="s">
        <v>1272</v>
      </c>
      <c r="X166" s="513" t="s">
        <v>1272</v>
      </c>
      <c r="Y166" s="612" t="s">
        <v>1272</v>
      </c>
      <c r="Z166" s="612" t="s">
        <v>1272</v>
      </c>
      <c r="AA166" s="612" t="s">
        <v>1272</v>
      </c>
      <c r="AB166" s="612" t="s">
        <v>1272</v>
      </c>
      <c r="AC166" s="612" t="s">
        <v>1272</v>
      </c>
      <c r="AD166" s="612" t="s">
        <v>1272</v>
      </c>
      <c r="AE166" s="609" t="e">
        <f>Таблица5[[#This Row],[20]]-Таблица5[[#This Row],[30]]</f>
        <v>#VALUE!</v>
      </c>
      <c r="AF166" s="610" t="e">
        <f>(1-Таблица5[[#This Row],[25]]/Таблица5[[#This Row],[20]])</f>
        <v>#VALUE!</v>
      </c>
      <c r="AG166" s="183" t="s">
        <v>1272</v>
      </c>
      <c r="AH166" s="183" t="s">
        <v>1272</v>
      </c>
      <c r="AI166" s="183" t="s">
        <v>1272</v>
      </c>
      <c r="AJ166" s="64" t="s">
        <v>123</v>
      </c>
      <c r="AK166" s="611"/>
    </row>
    <row r="167" spans="1:37" ht="217.5" thickBot="1" x14ac:dyDescent="0.3">
      <c r="A167" s="166" t="str">
        <f>РПЗ!A165</f>
        <v>0604-00150</v>
      </c>
      <c r="B167" s="601" t="str">
        <f>РПЗ!$D165</f>
        <v xml:space="preserve"> Выполнение работ по ремонту забора в зоне 2 на площадке 1</v>
      </c>
      <c r="C167" s="602" t="str">
        <f>РПЗ!$AA165</f>
        <v>Управление безопасности,
Заместитель генерального директора по безопасности и режиму
Овчинников Вячеслав Викторович
тел.(4855)28-58-64</v>
      </c>
      <c r="D167" s="603" t="str">
        <f>РПЗ!$AB165</f>
        <v>заказчик</v>
      </c>
      <c r="E167" s="147" t="s">
        <v>49</v>
      </c>
      <c r="F167" s="602" t="str">
        <f>РПЗ!Q165</f>
        <v>ОЗК</v>
      </c>
      <c r="G167" s="604"/>
      <c r="H167" s="605" t="str">
        <f>РПЗ!W165</f>
        <v>не применимо</v>
      </c>
      <c r="I167" s="613" t="s">
        <v>1272</v>
      </c>
      <c r="J167" s="607">
        <f>РПЗ!O165</f>
        <v>42461</v>
      </c>
      <c r="K167" s="616" t="s">
        <v>1272</v>
      </c>
      <c r="L167" s="25" t="s">
        <v>1272</v>
      </c>
      <c r="M167" s="25" t="s">
        <v>1272</v>
      </c>
      <c r="N167" s="25" t="s">
        <v>1272</v>
      </c>
      <c r="O167" s="25" t="s">
        <v>1272</v>
      </c>
      <c r="P167" s="25" t="s">
        <v>1272</v>
      </c>
      <c r="Q167" s="606" t="s">
        <v>1272</v>
      </c>
      <c r="R167" s="20">
        <f>РПЗ!P165</f>
        <v>42491</v>
      </c>
      <c r="S167" s="19" t="s">
        <v>1272</v>
      </c>
      <c r="T167" s="608">
        <f>РПЗ!L165</f>
        <v>354000</v>
      </c>
      <c r="U167" s="270" t="s">
        <v>1272</v>
      </c>
      <c r="V167" s="270" t="s">
        <v>1272</v>
      </c>
      <c r="W167" s="512" t="s">
        <v>1272</v>
      </c>
      <c r="X167" s="513" t="s">
        <v>1272</v>
      </c>
      <c r="Y167" s="612" t="s">
        <v>1272</v>
      </c>
      <c r="Z167" s="612" t="s">
        <v>1272</v>
      </c>
      <c r="AA167" s="612" t="s">
        <v>1272</v>
      </c>
      <c r="AB167" s="612" t="s">
        <v>1272</v>
      </c>
      <c r="AC167" s="612" t="s">
        <v>1272</v>
      </c>
      <c r="AD167" s="612" t="s">
        <v>1272</v>
      </c>
      <c r="AE167" s="609" t="e">
        <f>Таблица5[[#This Row],[20]]-Таблица5[[#This Row],[30]]</f>
        <v>#VALUE!</v>
      </c>
      <c r="AF167" s="610" t="e">
        <f>(1-Таблица5[[#This Row],[25]]/Таблица5[[#This Row],[20]])</f>
        <v>#VALUE!</v>
      </c>
      <c r="AG167" s="183" t="s">
        <v>1272</v>
      </c>
      <c r="AH167" s="183" t="s">
        <v>1272</v>
      </c>
      <c r="AI167" s="183" t="s">
        <v>1272</v>
      </c>
      <c r="AJ167" s="64" t="s">
        <v>123</v>
      </c>
      <c r="AK167" s="611"/>
    </row>
    <row r="168" spans="1:37" ht="217.5" thickBot="1" x14ac:dyDescent="0.3">
      <c r="A168" s="166" t="str">
        <f>РПЗ!A166</f>
        <v>0604-00151</v>
      </c>
      <c r="B168" s="601" t="str">
        <f>РПЗ!$D166</f>
        <v xml:space="preserve"> Приобретение боевого ручного стрелкового оружия</v>
      </c>
      <c r="C168" s="602" t="str">
        <f>РПЗ!$AA166</f>
        <v>Управление безопасности,
Заместитель генерального директора по безопасности и режиму
Овчинников Вячеслав Викторович
тел.(4855)28-58-64</v>
      </c>
      <c r="D168" s="603" t="str">
        <f>РПЗ!$AB166</f>
        <v>заказчик</v>
      </c>
      <c r="E168" s="147" t="s">
        <v>49</v>
      </c>
      <c r="F168" s="602" t="str">
        <f>РПЗ!Q166</f>
        <v>ОЗК</v>
      </c>
      <c r="G168" s="604"/>
      <c r="H168" s="605" t="str">
        <f>РПЗ!W166</f>
        <v>не применимо</v>
      </c>
      <c r="I168" s="613" t="s">
        <v>1272</v>
      </c>
      <c r="J168" s="607">
        <f>РПЗ!O166</f>
        <v>42370</v>
      </c>
      <c r="K168" s="616" t="s">
        <v>1272</v>
      </c>
      <c r="L168" s="25" t="s">
        <v>1272</v>
      </c>
      <c r="M168" s="25" t="s">
        <v>1272</v>
      </c>
      <c r="N168" s="25" t="s">
        <v>1272</v>
      </c>
      <c r="O168" s="25" t="s">
        <v>1272</v>
      </c>
      <c r="P168" s="25" t="s">
        <v>1272</v>
      </c>
      <c r="Q168" s="606" t="s">
        <v>1272</v>
      </c>
      <c r="R168" s="20">
        <f>РПЗ!P166</f>
        <v>42430</v>
      </c>
      <c r="S168" s="19" t="s">
        <v>1272</v>
      </c>
      <c r="T168" s="608">
        <f>РПЗ!L166</f>
        <v>100000</v>
      </c>
      <c r="U168" s="270" t="s">
        <v>1272</v>
      </c>
      <c r="V168" s="270" t="s">
        <v>1272</v>
      </c>
      <c r="W168" s="512" t="s">
        <v>1272</v>
      </c>
      <c r="X168" s="513" t="s">
        <v>1272</v>
      </c>
      <c r="Y168" s="612" t="s">
        <v>1272</v>
      </c>
      <c r="Z168" s="612" t="s">
        <v>1272</v>
      </c>
      <c r="AA168" s="612" t="s">
        <v>1272</v>
      </c>
      <c r="AB168" s="612" t="s">
        <v>1272</v>
      </c>
      <c r="AC168" s="612" t="s">
        <v>1272</v>
      </c>
      <c r="AD168" s="612" t="s">
        <v>1272</v>
      </c>
      <c r="AE168" s="609" t="e">
        <f>Таблица5[[#This Row],[20]]-Таблица5[[#This Row],[30]]</f>
        <v>#VALUE!</v>
      </c>
      <c r="AF168" s="610" t="e">
        <f>(1-Таблица5[[#This Row],[25]]/Таблица5[[#This Row],[20]])</f>
        <v>#VALUE!</v>
      </c>
      <c r="AG168" s="183" t="s">
        <v>1272</v>
      </c>
      <c r="AH168" s="183" t="s">
        <v>1272</v>
      </c>
      <c r="AI168" s="183" t="s">
        <v>1272</v>
      </c>
      <c r="AJ168" s="64" t="s">
        <v>123</v>
      </c>
      <c r="AK168" s="611"/>
    </row>
    <row r="169" spans="1:37" ht="217.5" thickBot="1" x14ac:dyDescent="0.3">
      <c r="A169" s="166" t="str">
        <f>РПЗ!A167</f>
        <v>0604-00152</v>
      </c>
      <c r="B169" s="601" t="str">
        <f>РПЗ!$D167</f>
        <v xml:space="preserve"> Приобретение противогазов ГП-7</v>
      </c>
      <c r="C169" s="602" t="str">
        <f>РПЗ!$AA167</f>
        <v>Управление безопасности,
Заместитель генерального директора по безопасности и режиму
Овчинников Вячеслав Викторович
тел.(4855)28-58-64</v>
      </c>
      <c r="D169" s="603" t="str">
        <f>РПЗ!$AB167</f>
        <v>заказчик</v>
      </c>
      <c r="E169" s="147" t="s">
        <v>49</v>
      </c>
      <c r="F169" s="602" t="str">
        <f>РПЗ!Q167</f>
        <v>ОЗК</v>
      </c>
      <c r="G169" s="604"/>
      <c r="H169" s="605" t="str">
        <f>РПЗ!W167</f>
        <v>не применимо</v>
      </c>
      <c r="I169" s="613" t="s">
        <v>1272</v>
      </c>
      <c r="J169" s="607">
        <f>РПЗ!O167</f>
        <v>42644</v>
      </c>
      <c r="K169" s="616" t="s">
        <v>1272</v>
      </c>
      <c r="L169" s="25" t="s">
        <v>1272</v>
      </c>
      <c r="M169" s="25" t="s">
        <v>1272</v>
      </c>
      <c r="N169" s="25" t="s">
        <v>1272</v>
      </c>
      <c r="O169" s="25" t="s">
        <v>1272</v>
      </c>
      <c r="P169" s="25" t="s">
        <v>1272</v>
      </c>
      <c r="Q169" s="606" t="s">
        <v>1272</v>
      </c>
      <c r="R169" s="20">
        <f>РПЗ!P167</f>
        <v>42705</v>
      </c>
      <c r="S169" s="19" t="s">
        <v>1272</v>
      </c>
      <c r="T169" s="608">
        <f>РПЗ!L167</f>
        <v>200000</v>
      </c>
      <c r="U169" s="270" t="s">
        <v>1272</v>
      </c>
      <c r="V169" s="270" t="s">
        <v>1272</v>
      </c>
      <c r="W169" s="512" t="s">
        <v>1272</v>
      </c>
      <c r="X169" s="513" t="s">
        <v>1272</v>
      </c>
      <c r="Y169" s="612" t="s">
        <v>1272</v>
      </c>
      <c r="Z169" s="612" t="s">
        <v>1272</v>
      </c>
      <c r="AA169" s="612" t="s">
        <v>1272</v>
      </c>
      <c r="AB169" s="612" t="s">
        <v>1272</v>
      </c>
      <c r="AC169" s="612" t="s">
        <v>1272</v>
      </c>
      <c r="AD169" s="612" t="s">
        <v>1272</v>
      </c>
      <c r="AE169" s="609" t="e">
        <f>Таблица5[[#This Row],[20]]-Таблица5[[#This Row],[30]]</f>
        <v>#VALUE!</v>
      </c>
      <c r="AF169" s="610" t="e">
        <f>(1-Таблица5[[#This Row],[25]]/Таблица5[[#This Row],[20]])</f>
        <v>#VALUE!</v>
      </c>
      <c r="AG169" s="183" t="s">
        <v>1272</v>
      </c>
      <c r="AH169" s="183" t="s">
        <v>1272</v>
      </c>
      <c r="AI169" s="183" t="s">
        <v>1272</v>
      </c>
      <c r="AJ169" s="64" t="s">
        <v>123</v>
      </c>
      <c r="AK169" s="611"/>
    </row>
    <row r="170" spans="1:37" ht="217.5" thickBot="1" x14ac:dyDescent="0.3">
      <c r="A170" s="166" t="str">
        <f>РПЗ!A168</f>
        <v>0604-00153</v>
      </c>
      <c r="B170" s="601" t="str">
        <f>РПЗ!$D168</f>
        <v xml:space="preserve"> Оказание услуг по защищенности  объектов информации</v>
      </c>
      <c r="C170" s="602" t="str">
        <f>РПЗ!$AA168</f>
        <v>Управление безопасности,
Заместитель генерального директора по безопасности и режиму
Овчинников Вячеслав Викторович
тел.(4855)28-58-64</v>
      </c>
      <c r="D170" s="603" t="str">
        <f>РПЗ!$AB168</f>
        <v>заказчик</v>
      </c>
      <c r="E170" s="147" t="s">
        <v>49</v>
      </c>
      <c r="F170" s="602" t="str">
        <f>РПЗ!Q168</f>
        <v>ОЗК</v>
      </c>
      <c r="G170" s="604"/>
      <c r="H170" s="605" t="str">
        <f>РПЗ!W168</f>
        <v>не применимо</v>
      </c>
      <c r="I170" s="613" t="s">
        <v>1272</v>
      </c>
      <c r="J170" s="607">
        <f>РПЗ!O168</f>
        <v>42430</v>
      </c>
      <c r="K170" s="616" t="s">
        <v>1272</v>
      </c>
      <c r="L170" s="25" t="s">
        <v>1272</v>
      </c>
      <c r="M170" s="25" t="s">
        <v>1272</v>
      </c>
      <c r="N170" s="25" t="s">
        <v>1272</v>
      </c>
      <c r="O170" s="25" t="s">
        <v>1272</v>
      </c>
      <c r="P170" s="25" t="s">
        <v>1272</v>
      </c>
      <c r="Q170" s="606" t="s">
        <v>1272</v>
      </c>
      <c r="R170" s="20">
        <f>РПЗ!P168</f>
        <v>42461</v>
      </c>
      <c r="S170" s="19" t="s">
        <v>1272</v>
      </c>
      <c r="T170" s="608">
        <f>РПЗ!L168</f>
        <v>100000</v>
      </c>
      <c r="U170" s="270" t="s">
        <v>1272</v>
      </c>
      <c r="V170" s="270" t="s">
        <v>1272</v>
      </c>
      <c r="W170" s="512" t="s">
        <v>1272</v>
      </c>
      <c r="X170" s="513" t="s">
        <v>1272</v>
      </c>
      <c r="Y170" s="612" t="s">
        <v>1272</v>
      </c>
      <c r="Z170" s="612" t="s">
        <v>1272</v>
      </c>
      <c r="AA170" s="612" t="s">
        <v>1272</v>
      </c>
      <c r="AB170" s="612" t="s">
        <v>1272</v>
      </c>
      <c r="AC170" s="612" t="s">
        <v>1272</v>
      </c>
      <c r="AD170" s="612" t="s">
        <v>1272</v>
      </c>
      <c r="AE170" s="609" t="e">
        <f>Таблица5[[#This Row],[20]]-Таблица5[[#This Row],[30]]</f>
        <v>#VALUE!</v>
      </c>
      <c r="AF170" s="610" t="e">
        <f>(1-Таблица5[[#This Row],[25]]/Таблица5[[#This Row],[20]])</f>
        <v>#VALUE!</v>
      </c>
      <c r="AG170" s="183" t="s">
        <v>1272</v>
      </c>
      <c r="AH170" s="183" t="s">
        <v>1272</v>
      </c>
      <c r="AI170" s="183" t="s">
        <v>1272</v>
      </c>
      <c r="AJ170" s="64" t="s">
        <v>123</v>
      </c>
      <c r="AK170" s="611"/>
    </row>
    <row r="171" spans="1:37" ht="217.5" thickBot="1" x14ac:dyDescent="0.3">
      <c r="A171" s="166" t="str">
        <f>РПЗ!A169</f>
        <v>0604-00154</v>
      </c>
      <c r="B171" s="601" t="str">
        <f>РПЗ!$D169</f>
        <v xml:space="preserve"> Оказание услуг по проверке эффективности мер защиты экранизированных сооружений</v>
      </c>
      <c r="C171" s="602" t="str">
        <f>РПЗ!$AA169</f>
        <v>Управление безопасности,
Заместитель генерального директора по безопасности и режиму
Овчинников Вячеслав Викторович
тел.(4855)28-58-64</v>
      </c>
      <c r="D171" s="603" t="str">
        <f>РПЗ!$AB169</f>
        <v>заказчик</v>
      </c>
      <c r="E171" s="147" t="s">
        <v>49</v>
      </c>
      <c r="F171" s="602" t="str">
        <f>РПЗ!Q169</f>
        <v>ОЗК</v>
      </c>
      <c r="G171" s="604"/>
      <c r="H171" s="605" t="str">
        <f>РПЗ!W169</f>
        <v>не применимо</v>
      </c>
      <c r="I171" s="613" t="s">
        <v>1272</v>
      </c>
      <c r="J171" s="607">
        <f>РПЗ!O169</f>
        <v>42430</v>
      </c>
      <c r="K171" s="616" t="s">
        <v>1272</v>
      </c>
      <c r="L171" s="25" t="s">
        <v>1272</v>
      </c>
      <c r="M171" s="25" t="s">
        <v>1272</v>
      </c>
      <c r="N171" s="25" t="s">
        <v>1272</v>
      </c>
      <c r="O171" s="25" t="s">
        <v>1272</v>
      </c>
      <c r="P171" s="25" t="s">
        <v>1272</v>
      </c>
      <c r="Q171" s="606" t="s">
        <v>1272</v>
      </c>
      <c r="R171" s="20">
        <f>РПЗ!P169</f>
        <v>42461</v>
      </c>
      <c r="S171" s="19" t="s">
        <v>1272</v>
      </c>
      <c r="T171" s="608">
        <f>РПЗ!L169</f>
        <v>200000</v>
      </c>
      <c r="U171" s="270" t="s">
        <v>1272</v>
      </c>
      <c r="V171" s="270" t="s">
        <v>1272</v>
      </c>
      <c r="W171" s="512" t="s">
        <v>1272</v>
      </c>
      <c r="X171" s="513" t="s">
        <v>1272</v>
      </c>
      <c r="Y171" s="612" t="s">
        <v>1272</v>
      </c>
      <c r="Z171" s="612" t="s">
        <v>1272</v>
      </c>
      <c r="AA171" s="612" t="s">
        <v>1272</v>
      </c>
      <c r="AB171" s="612" t="s">
        <v>1272</v>
      </c>
      <c r="AC171" s="612" t="s">
        <v>1272</v>
      </c>
      <c r="AD171" s="612" t="s">
        <v>1272</v>
      </c>
      <c r="AE171" s="609" t="e">
        <f>Таблица5[[#This Row],[20]]-Таблица5[[#This Row],[30]]</f>
        <v>#VALUE!</v>
      </c>
      <c r="AF171" s="610" t="e">
        <f>(1-Таблица5[[#This Row],[25]]/Таблица5[[#This Row],[20]])</f>
        <v>#VALUE!</v>
      </c>
      <c r="AG171" s="183" t="s">
        <v>1272</v>
      </c>
      <c r="AH171" s="183" t="s">
        <v>1272</v>
      </c>
      <c r="AI171" s="183" t="s">
        <v>1272</v>
      </c>
      <c r="AJ171" s="64" t="s">
        <v>123</v>
      </c>
      <c r="AK171" s="611"/>
    </row>
    <row r="172" spans="1:37" ht="141" thickBot="1" x14ac:dyDescent="0.3">
      <c r="A172" s="166" t="str">
        <f>РПЗ!A170</f>
        <v>0604-00155</v>
      </c>
      <c r="B172" s="601" t="str">
        <f>РПЗ!$D170</f>
        <v xml:space="preserve"> Поставка материалов и ПКИ для изготовления экпериментальных образцов вычислителя составляющих вектора скорости (блока 4А) аппаратуры ДИСС-15 на новой элементной базе и новых принципах работы.</v>
      </c>
      <c r="C172" s="602" t="str">
        <f>РПЗ!$AA170</f>
        <v>Управление закупок,
Начальник управления закупок
Смирнов Игорь Владимирович,
тел.(4855)55-68-35</v>
      </c>
      <c r="D172" s="603" t="str">
        <f>РПЗ!$AB170</f>
        <v>заказчик</v>
      </c>
      <c r="E172" s="147" t="s">
        <v>49</v>
      </c>
      <c r="F172" s="602" t="str">
        <f>РПЗ!Q170</f>
        <v>ОЗК</v>
      </c>
      <c r="G172" s="604"/>
      <c r="H172" s="605" t="str">
        <f>РПЗ!W170</f>
        <v>не применимо</v>
      </c>
      <c r="I172" s="613" t="s">
        <v>1272</v>
      </c>
      <c r="J172" s="607">
        <f>РПЗ!O170</f>
        <v>42461</v>
      </c>
      <c r="K172" s="616" t="s">
        <v>1272</v>
      </c>
      <c r="L172" s="25" t="s">
        <v>1272</v>
      </c>
      <c r="M172" s="25" t="s">
        <v>1272</v>
      </c>
      <c r="N172" s="25" t="s">
        <v>1272</v>
      </c>
      <c r="O172" s="25" t="s">
        <v>1272</v>
      </c>
      <c r="P172" s="25" t="s">
        <v>1272</v>
      </c>
      <c r="Q172" s="606" t="s">
        <v>1272</v>
      </c>
      <c r="R172" s="20">
        <f>РПЗ!P170</f>
        <v>42430</v>
      </c>
      <c r="S172" s="19" t="s">
        <v>1272</v>
      </c>
      <c r="T172" s="608">
        <f>РПЗ!L170</f>
        <v>1994500</v>
      </c>
      <c r="U172" s="270" t="s">
        <v>1272</v>
      </c>
      <c r="V172" s="270" t="s">
        <v>1272</v>
      </c>
      <c r="W172" s="512" t="s">
        <v>1272</v>
      </c>
      <c r="X172" s="513" t="s">
        <v>1272</v>
      </c>
      <c r="Y172" s="612" t="s">
        <v>1272</v>
      </c>
      <c r="Z172" s="612" t="s">
        <v>1272</v>
      </c>
      <c r="AA172" s="612" t="s">
        <v>1272</v>
      </c>
      <c r="AB172" s="612" t="s">
        <v>1272</v>
      </c>
      <c r="AC172" s="612" t="s">
        <v>1272</v>
      </c>
      <c r="AD172" s="612" t="s">
        <v>1272</v>
      </c>
      <c r="AE172" s="609" t="e">
        <f>Таблица5[[#This Row],[20]]-Таблица5[[#This Row],[30]]</f>
        <v>#VALUE!</v>
      </c>
      <c r="AF172" s="610" t="e">
        <f>(1-Таблица5[[#This Row],[25]]/Таблица5[[#This Row],[20]])</f>
        <v>#VALUE!</v>
      </c>
      <c r="AG172" s="183" t="s">
        <v>1272</v>
      </c>
      <c r="AH172" s="183" t="s">
        <v>1272</v>
      </c>
      <c r="AI172" s="183" t="s">
        <v>1272</v>
      </c>
      <c r="AJ172" s="64" t="s">
        <v>123</v>
      </c>
      <c r="AK172" s="611"/>
    </row>
    <row r="173" spans="1:37" ht="141" thickBot="1" x14ac:dyDescent="0.3">
      <c r="A173" s="166" t="str">
        <f>РПЗ!A171</f>
        <v>0604-00156</v>
      </c>
      <c r="B173" s="601" t="str">
        <f>РПЗ!$D171</f>
        <v xml:space="preserve"> Поставка материалов и ПКИ для изготовления КПА "Орбита 75" для рабочего места </v>
      </c>
      <c r="C173" s="602" t="str">
        <f>РПЗ!$AA171</f>
        <v>Управление закупок,
Начальник управления закупок
Смирнов Игорь Владимирович,
тел.(4855)55-68-35</v>
      </c>
      <c r="D173" s="603" t="str">
        <f>РПЗ!$AB171</f>
        <v>заказчик</v>
      </c>
      <c r="E173" s="147" t="s">
        <v>49</v>
      </c>
      <c r="F173" s="602" t="str">
        <f>РПЗ!Q171</f>
        <v>ОЗК</v>
      </c>
      <c r="G173" s="604"/>
      <c r="H173" s="605" t="str">
        <f>РПЗ!W171</f>
        <v>не применимо</v>
      </c>
      <c r="I173" s="613" t="s">
        <v>1272</v>
      </c>
      <c r="J173" s="607">
        <f>РПЗ!O171</f>
        <v>42461</v>
      </c>
      <c r="K173" s="616" t="s">
        <v>1272</v>
      </c>
      <c r="L173" s="25" t="s">
        <v>1272</v>
      </c>
      <c r="M173" s="25" t="s">
        <v>1272</v>
      </c>
      <c r="N173" s="25" t="s">
        <v>1272</v>
      </c>
      <c r="O173" s="25" t="s">
        <v>1272</v>
      </c>
      <c r="P173" s="25" t="s">
        <v>1272</v>
      </c>
      <c r="Q173" s="606" t="s">
        <v>1272</v>
      </c>
      <c r="R173" s="20">
        <f>РПЗ!P171</f>
        <v>42459</v>
      </c>
      <c r="S173" s="19" t="s">
        <v>1272</v>
      </c>
      <c r="T173" s="608">
        <f>РПЗ!L171</f>
        <v>150000</v>
      </c>
      <c r="U173" s="270" t="s">
        <v>1272</v>
      </c>
      <c r="V173" s="270" t="s">
        <v>1272</v>
      </c>
      <c r="W173" s="512" t="s">
        <v>1272</v>
      </c>
      <c r="X173" s="513" t="s">
        <v>1272</v>
      </c>
      <c r="Y173" s="612" t="s">
        <v>1272</v>
      </c>
      <c r="Z173" s="612" t="s">
        <v>1272</v>
      </c>
      <c r="AA173" s="612" t="s">
        <v>1272</v>
      </c>
      <c r="AB173" s="612" t="s">
        <v>1272</v>
      </c>
      <c r="AC173" s="612" t="s">
        <v>1272</v>
      </c>
      <c r="AD173" s="612" t="s">
        <v>1272</v>
      </c>
      <c r="AE173" s="609" t="e">
        <f>Таблица5[[#This Row],[20]]-Таблица5[[#This Row],[30]]</f>
        <v>#VALUE!</v>
      </c>
      <c r="AF173" s="610" t="e">
        <f>(1-Таблица5[[#This Row],[25]]/Таблица5[[#This Row],[20]])</f>
        <v>#VALUE!</v>
      </c>
      <c r="AG173" s="183" t="s">
        <v>1272</v>
      </c>
      <c r="AH173" s="183" t="s">
        <v>1272</v>
      </c>
      <c r="AI173" s="183" t="s">
        <v>1272</v>
      </c>
      <c r="AJ173" s="64" t="s">
        <v>123</v>
      </c>
      <c r="AK173" s="611"/>
    </row>
    <row r="174" spans="1:37" ht="141" thickBot="1" x14ac:dyDescent="0.3">
      <c r="A174" s="166" t="str">
        <f>РПЗ!A172</f>
        <v>0604-00157</v>
      </c>
      <c r="B174" s="601" t="str">
        <f>РПЗ!$D172</f>
        <v>Поставка продукции основных химических веществ</v>
      </c>
      <c r="C174" s="602" t="str">
        <f>РПЗ!$AA172</f>
        <v>Управление закупок,
Начальник управления закупок
Смирнов Игорь Владимирович,
тел.(4855)55-68-35</v>
      </c>
      <c r="D174" s="603" t="str">
        <f>РПЗ!$AB172</f>
        <v>ОАО "ОПК"</v>
      </c>
      <c r="E174" s="147" t="s">
        <v>49</v>
      </c>
      <c r="F174" s="602" t="str">
        <f>РПЗ!Q172</f>
        <v>ОР</v>
      </c>
      <c r="G174" s="604"/>
      <c r="H174" s="605" t="str">
        <f>РПЗ!W172</f>
        <v>не применимо</v>
      </c>
      <c r="I174" s="613" t="s">
        <v>1272</v>
      </c>
      <c r="J174" s="607">
        <f>РПЗ!O172</f>
        <v>42461</v>
      </c>
      <c r="K174" s="616" t="s">
        <v>1272</v>
      </c>
      <c r="L174" s="25" t="s">
        <v>1272</v>
      </c>
      <c r="M174" s="25" t="s">
        <v>1272</v>
      </c>
      <c r="N174" s="25" t="s">
        <v>1272</v>
      </c>
      <c r="O174" s="25" t="s">
        <v>1272</v>
      </c>
      <c r="P174" s="25" t="s">
        <v>1272</v>
      </c>
      <c r="Q174" s="606" t="s">
        <v>1272</v>
      </c>
      <c r="R174" s="20">
        <f>РПЗ!P172</f>
        <v>42705</v>
      </c>
      <c r="S174" s="19" t="s">
        <v>1272</v>
      </c>
      <c r="T174" s="608">
        <f>РПЗ!L172</f>
        <v>15798869</v>
      </c>
      <c r="U174" s="270" t="s">
        <v>1272</v>
      </c>
      <c r="V174" s="270" t="s">
        <v>1272</v>
      </c>
      <c r="W174" s="512" t="s">
        <v>1272</v>
      </c>
      <c r="X174" s="513" t="s">
        <v>1272</v>
      </c>
      <c r="Y174" s="612" t="s">
        <v>1272</v>
      </c>
      <c r="Z174" s="612" t="s">
        <v>1272</v>
      </c>
      <c r="AA174" s="612" t="s">
        <v>1272</v>
      </c>
      <c r="AB174" s="612" t="s">
        <v>1272</v>
      </c>
      <c r="AC174" s="612" t="s">
        <v>1272</v>
      </c>
      <c r="AD174" s="612" t="s">
        <v>1272</v>
      </c>
      <c r="AE174" s="609" t="e">
        <f>Таблица5[[#This Row],[20]]-Таблица5[[#This Row],[30]]</f>
        <v>#VALUE!</v>
      </c>
      <c r="AF174" s="610" t="e">
        <f>(1-Таблица5[[#This Row],[25]]/Таблица5[[#This Row],[20]])</f>
        <v>#VALUE!</v>
      </c>
      <c r="AG174" s="183" t="s">
        <v>1272</v>
      </c>
      <c r="AH174" s="183" t="s">
        <v>1272</v>
      </c>
      <c r="AI174" s="183" t="s">
        <v>1272</v>
      </c>
      <c r="AJ174" s="64" t="s">
        <v>123</v>
      </c>
      <c r="AK174" s="611"/>
    </row>
    <row r="175" spans="1:37" ht="141" thickBot="1" x14ac:dyDescent="0.3">
      <c r="A175" s="166" t="str">
        <f>РПЗ!A173</f>
        <v>0604-00158</v>
      </c>
      <c r="B175" s="601" t="str">
        <f>РПЗ!$D173</f>
        <v xml:space="preserve"> Поставка продукции основных химических веществ</v>
      </c>
      <c r="C175" s="602" t="str">
        <f>РПЗ!$AA173</f>
        <v>Управление закупок,
Начальник управления закупок
Смирнов Игорь Владимирович,
тел.(4855)55-68-35</v>
      </c>
      <c r="D175" s="603" t="str">
        <f>РПЗ!$AB173</f>
        <v>заказчик</v>
      </c>
      <c r="E175" s="147" t="s">
        <v>58</v>
      </c>
      <c r="F175" s="602" t="str">
        <f>РПЗ!Q173</f>
        <v>ЕП</v>
      </c>
      <c r="G175" s="604" t="s">
        <v>120</v>
      </c>
      <c r="H175" s="605" t="str">
        <f>РПЗ!W173</f>
        <v>6.6.2(11)</v>
      </c>
      <c r="I175" s="25">
        <v>42403</v>
      </c>
      <c r="J175" s="607">
        <f>РПЗ!O173</f>
        <v>42401</v>
      </c>
      <c r="K175" s="616">
        <v>42401</v>
      </c>
      <c r="L175" s="25" t="s">
        <v>1272</v>
      </c>
      <c r="M175" s="25" t="s">
        <v>1272</v>
      </c>
      <c r="N175" s="25" t="s">
        <v>1272</v>
      </c>
      <c r="O175" s="25" t="s">
        <v>1272</v>
      </c>
      <c r="P175" s="25" t="s">
        <v>1272</v>
      </c>
      <c r="Q175" s="606" t="s">
        <v>1272</v>
      </c>
      <c r="R175" s="20">
        <f>РПЗ!P173</f>
        <v>42401</v>
      </c>
      <c r="S175" s="19" t="s">
        <v>1272</v>
      </c>
      <c r="T175" s="608">
        <f>РПЗ!L173</f>
        <v>201131</v>
      </c>
      <c r="U175" s="270">
        <v>1</v>
      </c>
      <c r="V175" s="270">
        <v>0</v>
      </c>
      <c r="W175" s="512">
        <v>4345304991</v>
      </c>
      <c r="X175" s="513" t="s">
        <v>1816</v>
      </c>
      <c r="Y175" s="618">
        <v>201131</v>
      </c>
      <c r="Z175" s="612" t="s">
        <v>1272</v>
      </c>
      <c r="AA175" s="612" t="s">
        <v>1272</v>
      </c>
      <c r="AB175" s="612" t="s">
        <v>1272</v>
      </c>
      <c r="AC175" s="612" t="s">
        <v>1272</v>
      </c>
      <c r="AD175" s="612" t="s">
        <v>1272</v>
      </c>
      <c r="AE175" s="609" t="e">
        <f>Таблица5[[#This Row],[20]]-Таблица5[[#This Row],[30]]</f>
        <v>#VALUE!</v>
      </c>
      <c r="AF175" s="610">
        <f>(1-Таблица5[[#This Row],[25]]/Таблица5[[#This Row],[20]])</f>
        <v>0</v>
      </c>
      <c r="AG175" s="183" t="s">
        <v>1272</v>
      </c>
      <c r="AH175" s="183" t="s">
        <v>1272</v>
      </c>
      <c r="AI175" s="183" t="s">
        <v>1272</v>
      </c>
      <c r="AJ175" s="64" t="s">
        <v>123</v>
      </c>
      <c r="AK175" s="611"/>
    </row>
    <row r="176" spans="1:37" ht="141" thickBot="1" x14ac:dyDescent="0.3">
      <c r="A176" s="21" t="str">
        <f>РПЗ!A174</f>
        <v>0604-00159</v>
      </c>
      <c r="B176" s="21" t="str">
        <f>РПЗ!$D174</f>
        <v xml:space="preserve"> Поставка продукции основных химических веществ</v>
      </c>
      <c r="C176" s="621" t="str">
        <f>РПЗ!$AA174</f>
        <v>Управление закупок,
Начальник управления закупок
Смирнов Игорь Владимирович,
тел.(4855)55-68-35</v>
      </c>
      <c r="D176" s="622" t="str">
        <f>РПЗ!$AB174</f>
        <v>заказчик</v>
      </c>
      <c r="E176" s="646" t="s">
        <v>67</v>
      </c>
      <c r="F176" s="621" t="str">
        <f>РПЗ!Q174</f>
        <v>ОЗК</v>
      </c>
      <c r="G176" s="621" t="s">
        <v>118</v>
      </c>
      <c r="H176" s="23" t="str">
        <f>РПЗ!W174</f>
        <v>не применимо</v>
      </c>
      <c r="I176" s="25">
        <v>42447</v>
      </c>
      <c r="J176" s="26">
        <f>РПЗ!O174</f>
        <v>42430</v>
      </c>
      <c r="K176" s="614">
        <v>42430</v>
      </c>
      <c r="L176" s="25">
        <v>42467</v>
      </c>
      <c r="M176" s="25">
        <v>42458</v>
      </c>
      <c r="N176" s="25">
        <v>42467</v>
      </c>
      <c r="O176" s="25">
        <v>42458</v>
      </c>
      <c r="P176" s="25">
        <v>42467</v>
      </c>
      <c r="Q176" s="606" t="s">
        <v>1272</v>
      </c>
      <c r="R176" s="26">
        <f>РПЗ!P174</f>
        <v>42430</v>
      </c>
      <c r="S176" s="19" t="s">
        <v>1272</v>
      </c>
      <c r="T176" s="188">
        <f>РПЗ!L174</f>
        <v>1128730.6000000001</v>
      </c>
      <c r="U176" s="648">
        <v>0</v>
      </c>
      <c r="V176" s="19" t="s">
        <v>1272</v>
      </c>
      <c r="W176" s="19" t="s">
        <v>1272</v>
      </c>
      <c r="X176" s="19" t="s">
        <v>1272</v>
      </c>
      <c r="Y176" s="19" t="s">
        <v>1272</v>
      </c>
      <c r="Z176" s="19" t="s">
        <v>1272</v>
      </c>
      <c r="AA176" s="19" t="s">
        <v>1272</v>
      </c>
      <c r="AB176" s="19" t="s">
        <v>1272</v>
      </c>
      <c r="AC176" s="19" t="s">
        <v>1272</v>
      </c>
      <c r="AD176" s="19" t="s">
        <v>1272</v>
      </c>
      <c r="AE176" s="185" t="e">
        <f>Таблица5[[#This Row],[20]]-Таблица5[[#This Row],[30]]</f>
        <v>#VALUE!</v>
      </c>
      <c r="AF176" s="173" t="e">
        <f>(1-Таблица5[[#This Row],[25]]/Таблица5[[#This Row],[20]])</f>
        <v>#VALUE!</v>
      </c>
      <c r="AG176" s="649" t="s">
        <v>1272</v>
      </c>
      <c r="AH176" s="649" t="s">
        <v>1272</v>
      </c>
      <c r="AI176" s="650" t="s">
        <v>1272</v>
      </c>
      <c r="AJ176" s="651" t="s">
        <v>123</v>
      </c>
      <c r="AK176" s="35"/>
    </row>
    <row r="177" spans="1:37" ht="141" thickBot="1" x14ac:dyDescent="0.3">
      <c r="A177" s="166" t="str">
        <f>РПЗ!A175</f>
        <v>0604-00160</v>
      </c>
      <c r="B177" s="601" t="str">
        <f>РПЗ!$D175</f>
        <v>Поставка продуктов нефтепереработки</v>
      </c>
      <c r="C177" s="602" t="str">
        <f>РПЗ!$AA175</f>
        <v>Управление закупок,
Начальник управления закупок
Смирнов Игорь Владимирович,
тел.(4855)55-68-35</v>
      </c>
      <c r="D177" s="603" t="str">
        <f>РПЗ!$AB175</f>
        <v>ОАО "ОПК"</v>
      </c>
      <c r="E177" s="147" t="s">
        <v>49</v>
      </c>
      <c r="F177" s="602" t="str">
        <f>РПЗ!Q175</f>
        <v>ОР</v>
      </c>
      <c r="G177" s="604"/>
      <c r="H177" s="605" t="str">
        <f>РПЗ!W175</f>
        <v>не применимо</v>
      </c>
      <c r="I177" s="613" t="s">
        <v>1272</v>
      </c>
      <c r="J177" s="607">
        <f>РПЗ!O175</f>
        <v>42461</v>
      </c>
      <c r="K177" s="616" t="s">
        <v>1272</v>
      </c>
      <c r="L177" s="25" t="s">
        <v>1272</v>
      </c>
      <c r="M177" s="25" t="s">
        <v>1272</v>
      </c>
      <c r="N177" s="25" t="s">
        <v>1272</v>
      </c>
      <c r="O177" s="25" t="s">
        <v>1272</v>
      </c>
      <c r="P177" s="25" t="s">
        <v>1272</v>
      </c>
      <c r="Q177" s="606" t="s">
        <v>1272</v>
      </c>
      <c r="R177" s="20">
        <f>РПЗ!P175</f>
        <v>42705</v>
      </c>
      <c r="S177" s="19" t="s">
        <v>1272</v>
      </c>
      <c r="T177" s="608">
        <f>РПЗ!L175</f>
        <v>8000000</v>
      </c>
      <c r="U177" s="270" t="s">
        <v>1272</v>
      </c>
      <c r="V177" s="270" t="s">
        <v>1272</v>
      </c>
      <c r="W177" s="512" t="s">
        <v>1272</v>
      </c>
      <c r="X177" s="513" t="s">
        <v>1272</v>
      </c>
      <c r="Y177" s="612" t="s">
        <v>1272</v>
      </c>
      <c r="Z177" s="612" t="s">
        <v>1272</v>
      </c>
      <c r="AA177" s="612" t="s">
        <v>1272</v>
      </c>
      <c r="AB177" s="612" t="s">
        <v>1272</v>
      </c>
      <c r="AC177" s="612" t="s">
        <v>1272</v>
      </c>
      <c r="AD177" s="612" t="s">
        <v>1272</v>
      </c>
      <c r="AE177" s="609" t="e">
        <f>Таблица5[[#This Row],[20]]-Таблица5[[#This Row],[30]]</f>
        <v>#VALUE!</v>
      </c>
      <c r="AF177" s="610" t="e">
        <f>(1-Таблица5[[#This Row],[25]]/Таблица5[[#This Row],[20]])</f>
        <v>#VALUE!</v>
      </c>
      <c r="AG177" s="183" t="s">
        <v>1272</v>
      </c>
      <c r="AH177" s="183" t="s">
        <v>1272</v>
      </c>
      <c r="AI177" s="183" t="s">
        <v>1272</v>
      </c>
      <c r="AJ177" s="64" t="s">
        <v>123</v>
      </c>
      <c r="AK177" s="611"/>
    </row>
    <row r="178" spans="1:37" ht="141" thickBot="1" x14ac:dyDescent="0.3">
      <c r="A178" s="166" t="str">
        <f>РПЗ!A176</f>
        <v>0604-00161</v>
      </c>
      <c r="B178" s="601" t="str">
        <f>РПЗ!$D176</f>
        <v xml:space="preserve"> Поставка лакокрасочных материалов</v>
      </c>
      <c r="C178" s="602" t="str">
        <f>РПЗ!$AA176</f>
        <v>Управление закупок,
Начальник управления закупок
Смирнов Игорь Владимирович,
тел.(4855)55-68-35</v>
      </c>
      <c r="D178" s="603" t="str">
        <f>РПЗ!$AB176</f>
        <v>ОАО "ОПК"</v>
      </c>
      <c r="E178" s="147" t="s">
        <v>49</v>
      </c>
      <c r="F178" s="602" t="str">
        <f>РПЗ!Q176</f>
        <v>ОЗК</v>
      </c>
      <c r="G178" s="604"/>
      <c r="H178" s="605" t="str">
        <f>РПЗ!W176</f>
        <v>не применимо</v>
      </c>
      <c r="I178" s="613" t="s">
        <v>1272</v>
      </c>
      <c r="J178" s="607">
        <f>РПЗ!O176</f>
        <v>42461</v>
      </c>
      <c r="K178" s="616" t="s">
        <v>1272</v>
      </c>
      <c r="L178" s="25" t="s">
        <v>1272</v>
      </c>
      <c r="M178" s="25" t="s">
        <v>1272</v>
      </c>
      <c r="N178" s="25" t="s">
        <v>1272</v>
      </c>
      <c r="O178" s="25" t="s">
        <v>1272</v>
      </c>
      <c r="P178" s="25" t="s">
        <v>1272</v>
      </c>
      <c r="Q178" s="606" t="s">
        <v>1272</v>
      </c>
      <c r="R178" s="20">
        <f>РПЗ!P176</f>
        <v>42705</v>
      </c>
      <c r="S178" s="19" t="s">
        <v>1272</v>
      </c>
      <c r="T178" s="608">
        <f>РПЗ!L176</f>
        <v>5000000</v>
      </c>
      <c r="U178" s="270" t="s">
        <v>1272</v>
      </c>
      <c r="V178" s="270" t="s">
        <v>1272</v>
      </c>
      <c r="W178" s="512" t="s">
        <v>1272</v>
      </c>
      <c r="X178" s="513" t="s">
        <v>1272</v>
      </c>
      <c r="Y178" s="612" t="s">
        <v>1272</v>
      </c>
      <c r="Z178" s="612" t="s">
        <v>1272</v>
      </c>
      <c r="AA178" s="612" t="s">
        <v>1272</v>
      </c>
      <c r="AB178" s="612" t="s">
        <v>1272</v>
      </c>
      <c r="AC178" s="612" t="s">
        <v>1272</v>
      </c>
      <c r="AD178" s="612" t="s">
        <v>1272</v>
      </c>
      <c r="AE178" s="609" t="e">
        <f>Таблица5[[#This Row],[20]]-Таблица5[[#This Row],[30]]</f>
        <v>#VALUE!</v>
      </c>
      <c r="AF178" s="610" t="e">
        <f>(1-Таблица5[[#This Row],[25]]/Таблица5[[#This Row],[20]])</f>
        <v>#VALUE!</v>
      </c>
      <c r="AG178" s="183" t="s">
        <v>1272</v>
      </c>
      <c r="AH178" s="183" t="s">
        <v>1272</v>
      </c>
      <c r="AI178" s="183" t="s">
        <v>1272</v>
      </c>
      <c r="AJ178" s="64" t="s">
        <v>123</v>
      </c>
      <c r="AK178" s="611"/>
    </row>
    <row r="179" spans="1:37" ht="141" thickBot="1" x14ac:dyDescent="0.3">
      <c r="A179" s="166" t="str">
        <f>РПЗ!A177</f>
        <v>0604-00162</v>
      </c>
      <c r="B179" s="601" t="str">
        <f>РПЗ!$D177</f>
        <v xml:space="preserve"> Поставка кабельнаой продукции</v>
      </c>
      <c r="C179" s="602" t="str">
        <f>РПЗ!$AA177</f>
        <v>Управление закупок,
Начальник управления закупок
Смирнов Игорь Владимирович,
тел.(4855)55-68-35</v>
      </c>
      <c r="D179" s="603" t="str">
        <f>РПЗ!$AB177</f>
        <v>ОАО "ОПК"</v>
      </c>
      <c r="E179" s="147" t="s">
        <v>49</v>
      </c>
      <c r="F179" s="602" t="str">
        <f>РПЗ!Q177</f>
        <v>ОР</v>
      </c>
      <c r="G179" s="604"/>
      <c r="H179" s="605" t="str">
        <f>РПЗ!W177</f>
        <v>не применимо</v>
      </c>
      <c r="I179" s="613" t="s">
        <v>1272</v>
      </c>
      <c r="J179" s="607">
        <f>РПЗ!O177</f>
        <v>42461</v>
      </c>
      <c r="K179" s="616" t="s">
        <v>1272</v>
      </c>
      <c r="L179" s="25" t="s">
        <v>1272</v>
      </c>
      <c r="M179" s="25" t="s">
        <v>1272</v>
      </c>
      <c r="N179" s="25" t="s">
        <v>1272</v>
      </c>
      <c r="O179" s="25" t="s">
        <v>1272</v>
      </c>
      <c r="P179" s="25" t="s">
        <v>1272</v>
      </c>
      <c r="Q179" s="606" t="s">
        <v>1272</v>
      </c>
      <c r="R179" s="20">
        <f>РПЗ!P177</f>
        <v>42705</v>
      </c>
      <c r="S179" s="19" t="s">
        <v>1272</v>
      </c>
      <c r="T179" s="608">
        <f>РПЗ!L177</f>
        <v>18000000</v>
      </c>
      <c r="U179" s="270" t="s">
        <v>1272</v>
      </c>
      <c r="V179" s="270" t="s">
        <v>1272</v>
      </c>
      <c r="W179" s="512" t="s">
        <v>1272</v>
      </c>
      <c r="X179" s="513" t="s">
        <v>1272</v>
      </c>
      <c r="Y179" s="612" t="s">
        <v>1272</v>
      </c>
      <c r="Z179" s="612" t="s">
        <v>1272</v>
      </c>
      <c r="AA179" s="612" t="s">
        <v>1272</v>
      </c>
      <c r="AB179" s="612" t="s">
        <v>1272</v>
      </c>
      <c r="AC179" s="612" t="s">
        <v>1272</v>
      </c>
      <c r="AD179" s="612" t="s">
        <v>1272</v>
      </c>
      <c r="AE179" s="609" t="e">
        <f>Таблица5[[#This Row],[20]]-Таблица5[[#This Row],[30]]</f>
        <v>#VALUE!</v>
      </c>
      <c r="AF179" s="610" t="e">
        <f>(1-Таблица5[[#This Row],[25]]/Таблица5[[#This Row],[20]])</f>
        <v>#VALUE!</v>
      </c>
      <c r="AG179" s="183" t="s">
        <v>1272</v>
      </c>
      <c r="AH179" s="183" t="s">
        <v>1272</v>
      </c>
      <c r="AI179" s="183" t="s">
        <v>1272</v>
      </c>
      <c r="AJ179" s="64" t="s">
        <v>123</v>
      </c>
      <c r="AK179" s="611"/>
    </row>
    <row r="180" spans="1:37" ht="141" thickBot="1" x14ac:dyDescent="0.3">
      <c r="A180" s="166" t="str">
        <f>РПЗ!A178</f>
        <v>0604-00163</v>
      </c>
      <c r="B180" s="601" t="str">
        <f>РПЗ!$D178</f>
        <v xml:space="preserve"> Поставка полимерных материалов и пластмассовых изделий из них</v>
      </c>
      <c r="C180" s="602" t="str">
        <f>РПЗ!$AA178</f>
        <v>Управление закупок,
Начальник управления закупок
Смирнов Игорь Владимирович,
тел.(4855)55-68-35</v>
      </c>
      <c r="D180" s="603" t="str">
        <f>РПЗ!$AB178</f>
        <v>ОАО "ОПК"</v>
      </c>
      <c r="E180" s="147" t="s">
        <v>49</v>
      </c>
      <c r="F180" s="602" t="str">
        <f>РПЗ!Q178</f>
        <v>ОЗК</v>
      </c>
      <c r="G180" s="604"/>
      <c r="H180" s="605" t="str">
        <f>РПЗ!W178</f>
        <v>не применимо</v>
      </c>
      <c r="I180" s="613" t="s">
        <v>1272</v>
      </c>
      <c r="J180" s="607">
        <f>РПЗ!O178</f>
        <v>42461</v>
      </c>
      <c r="K180" s="616" t="s">
        <v>1272</v>
      </c>
      <c r="L180" s="25" t="s">
        <v>1272</v>
      </c>
      <c r="M180" s="25" t="s">
        <v>1272</v>
      </c>
      <c r="N180" s="25" t="s">
        <v>1272</v>
      </c>
      <c r="O180" s="25" t="s">
        <v>1272</v>
      </c>
      <c r="P180" s="25" t="s">
        <v>1272</v>
      </c>
      <c r="Q180" s="606" t="s">
        <v>1272</v>
      </c>
      <c r="R180" s="20">
        <f>РПЗ!P178</f>
        <v>42705</v>
      </c>
      <c r="S180" s="19" t="s">
        <v>1272</v>
      </c>
      <c r="T180" s="608">
        <f>РПЗ!L178</f>
        <v>3039312</v>
      </c>
      <c r="U180" s="270" t="s">
        <v>1272</v>
      </c>
      <c r="V180" s="270" t="s">
        <v>1272</v>
      </c>
      <c r="W180" s="512" t="s">
        <v>1272</v>
      </c>
      <c r="X180" s="513" t="s">
        <v>1272</v>
      </c>
      <c r="Y180" s="612" t="s">
        <v>1272</v>
      </c>
      <c r="Z180" s="612" t="s">
        <v>1272</v>
      </c>
      <c r="AA180" s="612" t="s">
        <v>1272</v>
      </c>
      <c r="AB180" s="612" t="s">
        <v>1272</v>
      </c>
      <c r="AC180" s="612" t="s">
        <v>1272</v>
      </c>
      <c r="AD180" s="612" t="s">
        <v>1272</v>
      </c>
      <c r="AE180" s="609" t="e">
        <f>Таблица5[[#This Row],[20]]-Таблица5[[#This Row],[30]]</f>
        <v>#VALUE!</v>
      </c>
      <c r="AF180" s="610" t="e">
        <f>(1-Таблица5[[#This Row],[25]]/Таблица5[[#This Row],[20]])</f>
        <v>#VALUE!</v>
      </c>
      <c r="AG180" s="183" t="s">
        <v>1272</v>
      </c>
      <c r="AH180" s="183" t="s">
        <v>1272</v>
      </c>
      <c r="AI180" s="183" t="s">
        <v>1272</v>
      </c>
      <c r="AJ180" s="64" t="s">
        <v>123</v>
      </c>
      <c r="AK180" s="611"/>
    </row>
    <row r="181" spans="1:37" ht="141" thickBot="1" x14ac:dyDescent="0.3">
      <c r="A181" s="166" t="str">
        <f>РПЗ!A179</f>
        <v>0604-00164</v>
      </c>
      <c r="B181" s="601" t="str">
        <f>РПЗ!$D179</f>
        <v>Поставка полимерных материалов и пластмассовых изделий из них</v>
      </c>
      <c r="C181" s="602" t="str">
        <f>РПЗ!$AA179</f>
        <v>Управление закупок,
Начальник управления закупок
Смирнов Игорь Владимирович,
тел.(4855)55-68-35</v>
      </c>
      <c r="D181" s="603" t="str">
        <f>РПЗ!$AB179</f>
        <v>заказчик</v>
      </c>
      <c r="E181" s="147" t="s">
        <v>58</v>
      </c>
      <c r="F181" s="602" t="str">
        <f>РПЗ!Q179</f>
        <v>ЕП</v>
      </c>
      <c r="G181" s="604" t="s">
        <v>120</v>
      </c>
      <c r="H181" s="605" t="str">
        <f>РПЗ!W179</f>
        <v>6.6.2(11)</v>
      </c>
      <c r="I181" s="25">
        <v>42450</v>
      </c>
      <c r="J181" s="607">
        <f>РПЗ!O179</f>
        <v>42430</v>
      </c>
      <c r="K181" s="616">
        <v>42430</v>
      </c>
      <c r="L181" s="25" t="s">
        <v>1272</v>
      </c>
      <c r="M181" s="25" t="s">
        <v>1272</v>
      </c>
      <c r="N181" s="25" t="s">
        <v>1272</v>
      </c>
      <c r="O181" s="25" t="s">
        <v>1272</v>
      </c>
      <c r="P181" s="25" t="s">
        <v>1272</v>
      </c>
      <c r="Q181" s="606" t="s">
        <v>1272</v>
      </c>
      <c r="R181" s="20">
        <f>РПЗ!P179</f>
        <v>42705</v>
      </c>
      <c r="S181" s="19" t="s">
        <v>1272</v>
      </c>
      <c r="T181" s="608">
        <f>РПЗ!L179</f>
        <v>1960688</v>
      </c>
      <c r="U181" s="270">
        <v>1</v>
      </c>
      <c r="V181" s="270">
        <v>0</v>
      </c>
      <c r="W181" s="512">
        <v>3703000190</v>
      </c>
      <c r="X181" s="513" t="s">
        <v>1844</v>
      </c>
      <c r="Y181" s="618">
        <v>1960688</v>
      </c>
      <c r="Z181" s="612" t="s">
        <v>1272</v>
      </c>
      <c r="AA181" s="612" t="s">
        <v>1272</v>
      </c>
      <c r="AB181" s="612" t="s">
        <v>1272</v>
      </c>
      <c r="AC181" s="612" t="s">
        <v>1272</v>
      </c>
      <c r="AD181" s="612" t="s">
        <v>1272</v>
      </c>
      <c r="AE181" s="609" t="e">
        <f>Таблица5[[#This Row],[20]]-Таблица5[[#This Row],[30]]</f>
        <v>#VALUE!</v>
      </c>
      <c r="AF181" s="610">
        <f>(1-Таблица5[[#This Row],[25]]/Таблица5[[#This Row],[20]])</f>
        <v>0</v>
      </c>
      <c r="AG181" s="183" t="s">
        <v>1272</v>
      </c>
      <c r="AH181" s="183" t="s">
        <v>1272</v>
      </c>
      <c r="AI181" s="183" t="s">
        <v>1272</v>
      </c>
      <c r="AJ181" s="64" t="s">
        <v>123</v>
      </c>
      <c r="AK181" s="611"/>
    </row>
    <row r="182" spans="1:37" ht="141" thickBot="1" x14ac:dyDescent="0.3">
      <c r="A182" s="166" t="str">
        <f>РПЗ!A180</f>
        <v>0604-00165</v>
      </c>
      <c r="B182" s="601" t="str">
        <f>РПЗ!$D180</f>
        <v xml:space="preserve"> Поставка резиновых изделий</v>
      </c>
      <c r="C182" s="602" t="str">
        <f>РПЗ!$AA180</f>
        <v>Управление закупок,
Начальник управления закупок
Смирнов Игорь Владимирович,
тел.(4855)55-68-35</v>
      </c>
      <c r="D182" s="603" t="str">
        <f>РПЗ!$AB180</f>
        <v>ОАО "ОПК"</v>
      </c>
      <c r="E182" s="147" t="s">
        <v>49</v>
      </c>
      <c r="F182" s="602" t="str">
        <f>РПЗ!Q180</f>
        <v>ОР</v>
      </c>
      <c r="G182" s="604"/>
      <c r="H182" s="605" t="str">
        <f>РПЗ!W180</f>
        <v>не применимо</v>
      </c>
      <c r="I182" s="613" t="s">
        <v>1272</v>
      </c>
      <c r="J182" s="607">
        <f>РПЗ!O180</f>
        <v>42461</v>
      </c>
      <c r="K182" s="616" t="s">
        <v>1272</v>
      </c>
      <c r="L182" s="25" t="s">
        <v>1272</v>
      </c>
      <c r="M182" s="25" t="s">
        <v>1272</v>
      </c>
      <c r="N182" s="25" t="s">
        <v>1272</v>
      </c>
      <c r="O182" s="25" t="s">
        <v>1272</v>
      </c>
      <c r="P182" s="25" t="s">
        <v>1272</v>
      </c>
      <c r="Q182" s="606" t="s">
        <v>1272</v>
      </c>
      <c r="R182" s="20">
        <f>РПЗ!P180</f>
        <v>42705</v>
      </c>
      <c r="S182" s="19" t="s">
        <v>1272</v>
      </c>
      <c r="T182" s="608">
        <f>РПЗ!L180</f>
        <v>6200000</v>
      </c>
      <c r="U182" s="270" t="s">
        <v>1272</v>
      </c>
      <c r="V182" s="270" t="s">
        <v>1272</v>
      </c>
      <c r="W182" s="512" t="s">
        <v>1272</v>
      </c>
      <c r="X182" s="513" t="s">
        <v>1272</v>
      </c>
      <c r="Y182" s="612" t="s">
        <v>1272</v>
      </c>
      <c r="Z182" s="612" t="s">
        <v>1272</v>
      </c>
      <c r="AA182" s="612" t="s">
        <v>1272</v>
      </c>
      <c r="AB182" s="612" t="s">
        <v>1272</v>
      </c>
      <c r="AC182" s="612" t="s">
        <v>1272</v>
      </c>
      <c r="AD182" s="612" t="s">
        <v>1272</v>
      </c>
      <c r="AE182" s="609" t="e">
        <f>Таблица5[[#This Row],[20]]-Таблица5[[#This Row],[30]]</f>
        <v>#VALUE!</v>
      </c>
      <c r="AF182" s="610" t="e">
        <f>(1-Таблица5[[#This Row],[25]]/Таблица5[[#This Row],[20]])</f>
        <v>#VALUE!</v>
      </c>
      <c r="AG182" s="183" t="s">
        <v>1272</v>
      </c>
      <c r="AH182" s="183" t="s">
        <v>1272</v>
      </c>
      <c r="AI182" s="183" t="s">
        <v>1272</v>
      </c>
      <c r="AJ182" s="64" t="s">
        <v>123</v>
      </c>
      <c r="AK182" s="611"/>
    </row>
    <row r="183" spans="1:37" ht="141" thickBot="1" x14ac:dyDescent="0.3">
      <c r="A183" s="166" t="str">
        <f>РПЗ!A181</f>
        <v>0604-00166</v>
      </c>
      <c r="B183" s="601" t="str">
        <f>РПЗ!$D181</f>
        <v>Поставка моющих средств</v>
      </c>
      <c r="C183" s="602" t="str">
        <f>РПЗ!$AA181</f>
        <v>Управление закупок,
Начальник управления закупок
Смирнов Игорь Владимирович,
тел.(4855)55-68-35</v>
      </c>
      <c r="D183" s="603" t="str">
        <f>РПЗ!$AB181</f>
        <v>заказчик</v>
      </c>
      <c r="E183" s="147" t="s">
        <v>49</v>
      </c>
      <c r="F183" s="602" t="str">
        <f>РПЗ!Q181</f>
        <v>ОЗК</v>
      </c>
      <c r="G183" s="604"/>
      <c r="H183" s="605" t="str">
        <f>РПЗ!W181</f>
        <v>не применимо</v>
      </c>
      <c r="I183" s="613" t="s">
        <v>1272</v>
      </c>
      <c r="J183" s="607">
        <f>РПЗ!O181</f>
        <v>42461</v>
      </c>
      <c r="K183" s="616" t="s">
        <v>1272</v>
      </c>
      <c r="L183" s="25" t="s">
        <v>1272</v>
      </c>
      <c r="M183" s="25" t="s">
        <v>1272</v>
      </c>
      <c r="N183" s="25" t="s">
        <v>1272</v>
      </c>
      <c r="O183" s="25" t="s">
        <v>1272</v>
      </c>
      <c r="P183" s="25" t="s">
        <v>1272</v>
      </c>
      <c r="Q183" s="606" t="s">
        <v>1272</v>
      </c>
      <c r="R183" s="20">
        <f>РПЗ!P181</f>
        <v>42705</v>
      </c>
      <c r="S183" s="19" t="s">
        <v>1272</v>
      </c>
      <c r="T183" s="608">
        <f>РПЗ!L181</f>
        <v>1800000</v>
      </c>
      <c r="U183" s="270" t="s">
        <v>1272</v>
      </c>
      <c r="V183" s="270" t="s">
        <v>1272</v>
      </c>
      <c r="W183" s="512" t="s">
        <v>1272</v>
      </c>
      <c r="X183" s="513" t="s">
        <v>1272</v>
      </c>
      <c r="Y183" s="612" t="s">
        <v>1272</v>
      </c>
      <c r="Z183" s="612" t="s">
        <v>1272</v>
      </c>
      <c r="AA183" s="612" t="s">
        <v>1272</v>
      </c>
      <c r="AB183" s="612" t="s">
        <v>1272</v>
      </c>
      <c r="AC183" s="612" t="s">
        <v>1272</v>
      </c>
      <c r="AD183" s="612" t="s">
        <v>1272</v>
      </c>
      <c r="AE183" s="609" t="e">
        <f>Таблица5[[#This Row],[20]]-Таблица5[[#This Row],[30]]</f>
        <v>#VALUE!</v>
      </c>
      <c r="AF183" s="610" t="e">
        <f>(1-Таблица5[[#This Row],[25]]/Таблица5[[#This Row],[20]])</f>
        <v>#VALUE!</v>
      </c>
      <c r="AG183" s="183" t="s">
        <v>1272</v>
      </c>
      <c r="AH183" s="183" t="s">
        <v>1272</v>
      </c>
      <c r="AI183" s="183" t="s">
        <v>1272</v>
      </c>
      <c r="AJ183" s="64" t="s">
        <v>123</v>
      </c>
      <c r="AK183" s="611"/>
    </row>
    <row r="184" spans="1:37" ht="141" thickBot="1" x14ac:dyDescent="0.3">
      <c r="A184" s="166" t="str">
        <f>РПЗ!A182</f>
        <v>0604-00167</v>
      </c>
      <c r="B184" s="601" t="str">
        <f>РПЗ!$D182</f>
        <v>Поставка продукции металлургической промышленности</v>
      </c>
      <c r="C184" s="602" t="str">
        <f>РПЗ!$AA182</f>
        <v>Управление закупок,
Начальник управления закупок
Смирнов Игорь Владимирович,
тел.(4855)55-68-35</v>
      </c>
      <c r="D184" s="603" t="str">
        <f>РПЗ!$AB182</f>
        <v>ОАО "ОПК"</v>
      </c>
      <c r="E184" s="147" t="s">
        <v>49</v>
      </c>
      <c r="F184" s="602" t="str">
        <f>РПЗ!Q182</f>
        <v>ОР</v>
      </c>
      <c r="G184" s="604"/>
      <c r="H184" s="605" t="str">
        <f>РПЗ!W182</f>
        <v>не применимо</v>
      </c>
      <c r="I184" s="613" t="s">
        <v>1272</v>
      </c>
      <c r="J184" s="607">
        <f>РПЗ!O182</f>
        <v>42461</v>
      </c>
      <c r="K184" s="616" t="s">
        <v>1272</v>
      </c>
      <c r="L184" s="25" t="s">
        <v>1272</v>
      </c>
      <c r="M184" s="25" t="s">
        <v>1272</v>
      </c>
      <c r="N184" s="25" t="s">
        <v>1272</v>
      </c>
      <c r="O184" s="25" t="s">
        <v>1272</v>
      </c>
      <c r="P184" s="25" t="s">
        <v>1272</v>
      </c>
      <c r="Q184" s="606" t="s">
        <v>1272</v>
      </c>
      <c r="R184" s="20">
        <f>РПЗ!P182</f>
        <v>42705</v>
      </c>
      <c r="S184" s="19" t="s">
        <v>1272</v>
      </c>
      <c r="T184" s="608">
        <f>РПЗ!L182</f>
        <v>20000000</v>
      </c>
      <c r="U184" s="270" t="s">
        <v>1272</v>
      </c>
      <c r="V184" s="270" t="s">
        <v>1272</v>
      </c>
      <c r="W184" s="512" t="s">
        <v>1272</v>
      </c>
      <c r="X184" s="513" t="s">
        <v>1272</v>
      </c>
      <c r="Y184" s="612" t="s">
        <v>1272</v>
      </c>
      <c r="Z184" s="612" t="s">
        <v>1272</v>
      </c>
      <c r="AA184" s="612" t="s">
        <v>1272</v>
      </c>
      <c r="AB184" s="612" t="s">
        <v>1272</v>
      </c>
      <c r="AC184" s="612" t="s">
        <v>1272</v>
      </c>
      <c r="AD184" s="612" t="s">
        <v>1272</v>
      </c>
      <c r="AE184" s="609" t="e">
        <f>Таблица5[[#This Row],[20]]-Таблица5[[#This Row],[30]]</f>
        <v>#VALUE!</v>
      </c>
      <c r="AF184" s="610" t="e">
        <f>(1-Таблица5[[#This Row],[25]]/Таблица5[[#This Row],[20]])</f>
        <v>#VALUE!</v>
      </c>
      <c r="AG184" s="183" t="s">
        <v>1272</v>
      </c>
      <c r="AH184" s="183" t="s">
        <v>1272</v>
      </c>
      <c r="AI184" s="183" t="s">
        <v>1272</v>
      </c>
      <c r="AJ184" s="64" t="s">
        <v>123</v>
      </c>
      <c r="AK184" s="611"/>
    </row>
    <row r="185" spans="1:37" ht="141" thickBot="1" x14ac:dyDescent="0.3">
      <c r="A185" s="21" t="str">
        <f>РПЗ!A183</f>
        <v>0604-00168</v>
      </c>
      <c r="B185" s="21" t="str">
        <f>РПЗ!$D183</f>
        <v>Поставка продукции металлургической промышленности</v>
      </c>
      <c r="C185" s="621" t="str">
        <f>РПЗ!$AA183</f>
        <v>Управление закупок,
Начальник управления закупок
Смирнов Игорь Владимирович,
тел.(4855)55-68-35</v>
      </c>
      <c r="D185" s="622" t="str">
        <f>РПЗ!$AB183</f>
        <v>ОАО "ОПК"</v>
      </c>
      <c r="E185" s="646" t="s">
        <v>282</v>
      </c>
      <c r="F185" s="621" t="str">
        <f>РПЗ!Q183</f>
        <v>ОЗК</v>
      </c>
      <c r="G185" s="24" t="s">
        <v>118</v>
      </c>
      <c r="H185" s="23" t="str">
        <f>РПЗ!W183</f>
        <v>не применимо</v>
      </c>
      <c r="I185" s="25">
        <v>42451</v>
      </c>
      <c r="J185" s="26">
        <f>РПЗ!O183</f>
        <v>42430</v>
      </c>
      <c r="K185" s="614">
        <v>42430</v>
      </c>
      <c r="L185" s="25">
        <v>42473</v>
      </c>
      <c r="M185" s="25">
        <v>42459</v>
      </c>
      <c r="N185" s="25">
        <v>42473</v>
      </c>
      <c r="O185" s="25">
        <v>42459</v>
      </c>
      <c r="P185" s="25">
        <v>42473</v>
      </c>
      <c r="Q185" s="606" t="s">
        <v>1272</v>
      </c>
      <c r="R185" s="26">
        <f>РПЗ!P183</f>
        <v>42705</v>
      </c>
      <c r="S185" s="25" t="s">
        <v>1272</v>
      </c>
      <c r="T185" s="188">
        <f>РПЗ!L183</f>
        <v>2161149.48</v>
      </c>
      <c r="U185" s="652" t="s">
        <v>1272</v>
      </c>
      <c r="V185" s="652" t="s">
        <v>1272</v>
      </c>
      <c r="W185" s="652" t="s">
        <v>1272</v>
      </c>
      <c r="X185" s="647" t="s">
        <v>1272</v>
      </c>
      <c r="Y185" s="649" t="s">
        <v>1272</v>
      </c>
      <c r="Z185" s="653" t="s">
        <v>1272</v>
      </c>
      <c r="AA185" s="653" t="s">
        <v>1272</v>
      </c>
      <c r="AB185" s="25" t="s">
        <v>1272</v>
      </c>
      <c r="AC185" s="25" t="s">
        <v>1272</v>
      </c>
      <c r="AD185" s="649" t="s">
        <v>1272</v>
      </c>
      <c r="AE185" s="185" t="e">
        <f>Таблица5[[#This Row],[20]]-Таблица5[[#This Row],[30]]</f>
        <v>#VALUE!</v>
      </c>
      <c r="AF185" s="173" t="e">
        <f>(1-Таблица5[[#This Row],[25]]/Таблица5[[#This Row],[20]])</f>
        <v>#VALUE!</v>
      </c>
      <c r="AG185" s="649" t="s">
        <v>1272</v>
      </c>
      <c r="AH185" s="649" t="s">
        <v>1272</v>
      </c>
      <c r="AI185" s="650" t="s">
        <v>1272</v>
      </c>
      <c r="AJ185" s="651" t="s">
        <v>123</v>
      </c>
      <c r="AK185" s="35"/>
    </row>
    <row r="186" spans="1:37" ht="141" thickBot="1" x14ac:dyDescent="0.3">
      <c r="A186" s="166" t="str">
        <f>РПЗ!A184</f>
        <v>0604-00169</v>
      </c>
      <c r="B186" s="601" t="str">
        <f>РПЗ!$D184</f>
        <v xml:space="preserve"> Поставка стеклотекстолитов</v>
      </c>
      <c r="C186" s="602" t="str">
        <f>РПЗ!$AA184</f>
        <v>Управление закупок,
Начальник управления закупок
Смирнов Игорь Владимирович,
тел.(4855)55-68-35</v>
      </c>
      <c r="D186" s="603" t="str">
        <f>РПЗ!$AB184</f>
        <v>заказчик</v>
      </c>
      <c r="E186" s="147" t="s">
        <v>49</v>
      </c>
      <c r="F186" s="602" t="str">
        <f>РПЗ!Q184</f>
        <v>ОЗК</v>
      </c>
      <c r="G186" s="604"/>
      <c r="H186" s="605" t="str">
        <f>РПЗ!W184</f>
        <v>не применимо</v>
      </c>
      <c r="I186" s="613" t="s">
        <v>1272</v>
      </c>
      <c r="J186" s="607">
        <f>РПЗ!O184</f>
        <v>42461</v>
      </c>
      <c r="K186" s="616" t="s">
        <v>1272</v>
      </c>
      <c r="L186" s="25" t="s">
        <v>1272</v>
      </c>
      <c r="M186" s="25" t="s">
        <v>1272</v>
      </c>
      <c r="N186" s="25" t="s">
        <v>1272</v>
      </c>
      <c r="O186" s="25" t="s">
        <v>1272</v>
      </c>
      <c r="P186" s="25" t="s">
        <v>1272</v>
      </c>
      <c r="Q186" s="606" t="s">
        <v>1272</v>
      </c>
      <c r="R186" s="20">
        <f>РПЗ!P184</f>
        <v>42705</v>
      </c>
      <c r="S186" s="19" t="s">
        <v>1272</v>
      </c>
      <c r="T186" s="608">
        <f>РПЗ!L184</f>
        <v>400000</v>
      </c>
      <c r="U186" s="270" t="s">
        <v>1272</v>
      </c>
      <c r="V186" s="270" t="s">
        <v>1272</v>
      </c>
      <c r="W186" s="512" t="s">
        <v>1272</v>
      </c>
      <c r="X186" s="513" t="s">
        <v>1272</v>
      </c>
      <c r="Y186" s="612" t="s">
        <v>1272</v>
      </c>
      <c r="Z186" s="612" t="s">
        <v>1272</v>
      </c>
      <c r="AA186" s="612" t="s">
        <v>1272</v>
      </c>
      <c r="AB186" s="612" t="s">
        <v>1272</v>
      </c>
      <c r="AC186" s="612" t="s">
        <v>1272</v>
      </c>
      <c r="AD186" s="612" t="s">
        <v>1272</v>
      </c>
      <c r="AE186" s="609" t="e">
        <f>Таблица5[[#This Row],[20]]-Таблица5[[#This Row],[30]]</f>
        <v>#VALUE!</v>
      </c>
      <c r="AF186" s="610" t="e">
        <f>(1-Таблица5[[#This Row],[25]]/Таблица5[[#This Row],[20]])</f>
        <v>#VALUE!</v>
      </c>
      <c r="AG186" s="183" t="s">
        <v>1272</v>
      </c>
      <c r="AH186" s="183" t="s">
        <v>1272</v>
      </c>
      <c r="AI186" s="183" t="s">
        <v>1272</v>
      </c>
      <c r="AJ186" s="64" t="s">
        <v>123</v>
      </c>
      <c r="AK186" s="611"/>
    </row>
    <row r="187" spans="1:37" ht="141" thickBot="1" x14ac:dyDescent="0.3">
      <c r="A187" s="166" t="str">
        <f>РПЗ!A185</f>
        <v>0604-00170</v>
      </c>
      <c r="B187" s="601" t="str">
        <f>РПЗ!$D185</f>
        <v xml:space="preserve"> Поставка газов</v>
      </c>
      <c r="C187" s="602" t="str">
        <f>РПЗ!$AA185</f>
        <v>Управление закупок,
Начальник управления закупок
Смирнов Игорь Владимирович,
тел.(4855)55-68-35</v>
      </c>
      <c r="D187" s="603" t="str">
        <f>РПЗ!$AB185</f>
        <v>заказчик</v>
      </c>
      <c r="E187" s="147" t="s">
        <v>49</v>
      </c>
      <c r="F187" s="602" t="str">
        <f>РПЗ!Q185</f>
        <v>ОЗК</v>
      </c>
      <c r="G187" s="604"/>
      <c r="H187" s="605" t="str">
        <f>РПЗ!W185</f>
        <v>не применимо</v>
      </c>
      <c r="I187" s="613" t="s">
        <v>1272</v>
      </c>
      <c r="J187" s="607">
        <f>РПЗ!O185</f>
        <v>42461</v>
      </c>
      <c r="K187" s="616" t="s">
        <v>1272</v>
      </c>
      <c r="L187" s="25" t="s">
        <v>1272</v>
      </c>
      <c r="M187" s="25" t="s">
        <v>1272</v>
      </c>
      <c r="N187" s="25" t="s">
        <v>1272</v>
      </c>
      <c r="O187" s="25" t="s">
        <v>1272</v>
      </c>
      <c r="P187" s="25" t="s">
        <v>1272</v>
      </c>
      <c r="Q187" s="606" t="s">
        <v>1272</v>
      </c>
      <c r="R187" s="20">
        <f>РПЗ!P185</f>
        <v>42705</v>
      </c>
      <c r="S187" s="19" t="s">
        <v>1272</v>
      </c>
      <c r="T187" s="608">
        <f>РПЗ!L185</f>
        <v>580000</v>
      </c>
      <c r="U187" s="270" t="s">
        <v>1272</v>
      </c>
      <c r="V187" s="270" t="s">
        <v>1272</v>
      </c>
      <c r="W187" s="512" t="s">
        <v>1272</v>
      </c>
      <c r="X187" s="513" t="s">
        <v>1272</v>
      </c>
      <c r="Y187" s="612" t="s">
        <v>1272</v>
      </c>
      <c r="Z187" s="612" t="s">
        <v>1272</v>
      </c>
      <c r="AA187" s="612" t="s">
        <v>1272</v>
      </c>
      <c r="AB187" s="612" t="s">
        <v>1272</v>
      </c>
      <c r="AC187" s="612" t="s">
        <v>1272</v>
      </c>
      <c r="AD187" s="612" t="s">
        <v>1272</v>
      </c>
      <c r="AE187" s="609" t="e">
        <f>Таблица5[[#This Row],[20]]-Таблица5[[#This Row],[30]]</f>
        <v>#VALUE!</v>
      </c>
      <c r="AF187" s="610" t="e">
        <f>(1-Таблица5[[#This Row],[25]]/Таблица5[[#This Row],[20]])</f>
        <v>#VALUE!</v>
      </c>
      <c r="AG187" s="183" t="s">
        <v>1272</v>
      </c>
      <c r="AH187" s="183" t="s">
        <v>1272</v>
      </c>
      <c r="AI187" s="183" t="s">
        <v>1272</v>
      </c>
      <c r="AJ187" s="64" t="s">
        <v>123</v>
      </c>
      <c r="AK187" s="611"/>
    </row>
    <row r="188" spans="1:37" ht="141" thickBot="1" x14ac:dyDescent="0.3">
      <c r="A188" s="166" t="str">
        <f>РПЗ!A186</f>
        <v>0604-00171</v>
      </c>
      <c r="B188" s="601" t="str">
        <f>РПЗ!$D186</f>
        <v xml:space="preserve"> Поставка фторопластов</v>
      </c>
      <c r="C188" s="602" t="str">
        <f>РПЗ!$AA186</f>
        <v>Управление закупок,
Начальник управления закупок
Смирнов Игорь Владимирович,
тел.(4855)55-68-35</v>
      </c>
      <c r="D188" s="603" t="str">
        <f>РПЗ!$AB186</f>
        <v>заказчик</v>
      </c>
      <c r="E188" s="147" t="s">
        <v>49</v>
      </c>
      <c r="F188" s="602" t="str">
        <f>РПЗ!Q186</f>
        <v>ОЗК</v>
      </c>
      <c r="G188" s="604"/>
      <c r="H188" s="605" t="str">
        <f>РПЗ!W186</f>
        <v>не применимо</v>
      </c>
      <c r="I188" s="613" t="s">
        <v>1272</v>
      </c>
      <c r="J188" s="607">
        <f>РПЗ!O186</f>
        <v>42461</v>
      </c>
      <c r="K188" s="616" t="s">
        <v>1272</v>
      </c>
      <c r="L188" s="25" t="s">
        <v>1272</v>
      </c>
      <c r="M188" s="25" t="s">
        <v>1272</v>
      </c>
      <c r="N188" s="25" t="s">
        <v>1272</v>
      </c>
      <c r="O188" s="25" t="s">
        <v>1272</v>
      </c>
      <c r="P188" s="25" t="s">
        <v>1272</v>
      </c>
      <c r="Q188" s="606" t="s">
        <v>1272</v>
      </c>
      <c r="R188" s="20">
        <f>РПЗ!P186</f>
        <v>42705</v>
      </c>
      <c r="S188" s="19" t="s">
        <v>1272</v>
      </c>
      <c r="T188" s="608">
        <f>РПЗ!L186</f>
        <v>440000</v>
      </c>
      <c r="U188" s="270" t="s">
        <v>1272</v>
      </c>
      <c r="V188" s="270" t="s">
        <v>1272</v>
      </c>
      <c r="W188" s="512" t="s">
        <v>1272</v>
      </c>
      <c r="X188" s="513" t="s">
        <v>1272</v>
      </c>
      <c r="Y188" s="612" t="s">
        <v>1272</v>
      </c>
      <c r="Z188" s="612" t="s">
        <v>1272</v>
      </c>
      <c r="AA188" s="612" t="s">
        <v>1272</v>
      </c>
      <c r="AB188" s="612" t="s">
        <v>1272</v>
      </c>
      <c r="AC188" s="612" t="s">
        <v>1272</v>
      </c>
      <c r="AD188" s="612" t="s">
        <v>1272</v>
      </c>
      <c r="AE188" s="609" t="e">
        <f>Таблица5[[#This Row],[20]]-Таблица5[[#This Row],[30]]</f>
        <v>#VALUE!</v>
      </c>
      <c r="AF188" s="610" t="e">
        <f>(1-Таблица5[[#This Row],[25]]/Таблица5[[#This Row],[20]])</f>
        <v>#VALUE!</v>
      </c>
      <c r="AG188" s="183" t="s">
        <v>1272</v>
      </c>
      <c r="AH188" s="183" t="s">
        <v>1272</v>
      </c>
      <c r="AI188" s="183" t="s">
        <v>1272</v>
      </c>
      <c r="AJ188" s="64" t="s">
        <v>123</v>
      </c>
      <c r="AK188" s="611"/>
    </row>
    <row r="189" spans="1:37" ht="141" thickBot="1" x14ac:dyDescent="0.3">
      <c r="A189" s="166" t="str">
        <f>РПЗ!A187</f>
        <v>0604-00172</v>
      </c>
      <c r="B189" s="601" t="str">
        <f>РПЗ!$D187</f>
        <v xml:space="preserve"> Поставка флюсов</v>
      </c>
      <c r="C189" s="602" t="str">
        <f>РПЗ!$AA187</f>
        <v>Управление закупок,
Начальник управления закупок
Смирнов Игорь Владимирович,
тел.(4855)55-68-35</v>
      </c>
      <c r="D189" s="603" t="str">
        <f>РПЗ!$AB187</f>
        <v>заказчик</v>
      </c>
      <c r="E189" s="147" t="s">
        <v>49</v>
      </c>
      <c r="F189" s="602" t="str">
        <f>РПЗ!Q187</f>
        <v>ОЗК</v>
      </c>
      <c r="G189" s="604"/>
      <c r="H189" s="605" t="str">
        <f>РПЗ!W187</f>
        <v>не применимо</v>
      </c>
      <c r="I189" s="613" t="s">
        <v>1272</v>
      </c>
      <c r="J189" s="607">
        <f>РПЗ!O187</f>
        <v>42461</v>
      </c>
      <c r="K189" s="616" t="s">
        <v>1272</v>
      </c>
      <c r="L189" s="25" t="s">
        <v>1272</v>
      </c>
      <c r="M189" s="25" t="s">
        <v>1272</v>
      </c>
      <c r="N189" s="25" t="s">
        <v>1272</v>
      </c>
      <c r="O189" s="25" t="s">
        <v>1272</v>
      </c>
      <c r="P189" s="25" t="s">
        <v>1272</v>
      </c>
      <c r="Q189" s="606" t="s">
        <v>1272</v>
      </c>
      <c r="R189" s="20">
        <f>РПЗ!P187</f>
        <v>42705</v>
      </c>
      <c r="S189" s="19" t="s">
        <v>1272</v>
      </c>
      <c r="T189" s="608">
        <f>РПЗ!L187</f>
        <v>200000</v>
      </c>
      <c r="U189" s="270" t="s">
        <v>1272</v>
      </c>
      <c r="V189" s="270" t="s">
        <v>1272</v>
      </c>
      <c r="W189" s="512" t="s">
        <v>1272</v>
      </c>
      <c r="X189" s="513" t="s">
        <v>1272</v>
      </c>
      <c r="Y189" s="612" t="s">
        <v>1272</v>
      </c>
      <c r="Z189" s="612" t="s">
        <v>1272</v>
      </c>
      <c r="AA189" s="612" t="s">
        <v>1272</v>
      </c>
      <c r="AB189" s="612" t="s">
        <v>1272</v>
      </c>
      <c r="AC189" s="612" t="s">
        <v>1272</v>
      </c>
      <c r="AD189" s="612" t="s">
        <v>1272</v>
      </c>
      <c r="AE189" s="609" t="e">
        <f>Таблица5[[#This Row],[20]]-Таблица5[[#This Row],[30]]</f>
        <v>#VALUE!</v>
      </c>
      <c r="AF189" s="610" t="e">
        <f>(1-Таблица5[[#This Row],[25]]/Таблица5[[#This Row],[20]])</f>
        <v>#VALUE!</v>
      </c>
      <c r="AG189" s="183" t="s">
        <v>1272</v>
      </c>
      <c r="AH189" s="183" t="s">
        <v>1272</v>
      </c>
      <c r="AI189" s="183" t="s">
        <v>1272</v>
      </c>
      <c r="AJ189" s="64" t="s">
        <v>123</v>
      </c>
      <c r="AK189" s="611"/>
    </row>
    <row r="190" spans="1:37" ht="141" thickBot="1" x14ac:dyDescent="0.3">
      <c r="A190" s="166" t="str">
        <f>РПЗ!A188</f>
        <v>0604-00173</v>
      </c>
      <c r="B190" s="601" t="str">
        <f>РПЗ!$D188</f>
        <v xml:space="preserve"> Поставка оргстекла</v>
      </c>
      <c r="C190" s="602" t="str">
        <f>РПЗ!$AA188</f>
        <v>Управление закупок,
Начальник управления закупок
Смирнов Игорь Владимирович,
тел.(4855)55-68-35</v>
      </c>
      <c r="D190" s="603" t="str">
        <f>РПЗ!$AB188</f>
        <v>заказчик</v>
      </c>
      <c r="E190" s="147" t="s">
        <v>49</v>
      </c>
      <c r="F190" s="602" t="str">
        <f>РПЗ!Q188</f>
        <v>ОЗК</v>
      </c>
      <c r="G190" s="604"/>
      <c r="H190" s="605" t="str">
        <f>РПЗ!W188</f>
        <v>не применимо</v>
      </c>
      <c r="I190" s="613" t="s">
        <v>1272</v>
      </c>
      <c r="J190" s="607">
        <f>РПЗ!O188</f>
        <v>42461</v>
      </c>
      <c r="K190" s="616" t="s">
        <v>1272</v>
      </c>
      <c r="L190" s="25" t="s">
        <v>1272</v>
      </c>
      <c r="M190" s="25" t="s">
        <v>1272</v>
      </c>
      <c r="N190" s="25" t="s">
        <v>1272</v>
      </c>
      <c r="O190" s="25" t="s">
        <v>1272</v>
      </c>
      <c r="P190" s="25" t="s">
        <v>1272</v>
      </c>
      <c r="Q190" s="606" t="s">
        <v>1272</v>
      </c>
      <c r="R190" s="20">
        <f>РПЗ!P188</f>
        <v>42705</v>
      </c>
      <c r="S190" s="19" t="s">
        <v>1272</v>
      </c>
      <c r="T190" s="608">
        <f>РПЗ!L188</f>
        <v>300000</v>
      </c>
      <c r="U190" s="270" t="s">
        <v>1272</v>
      </c>
      <c r="V190" s="270" t="s">
        <v>1272</v>
      </c>
      <c r="W190" s="512" t="s">
        <v>1272</v>
      </c>
      <c r="X190" s="513" t="s">
        <v>1272</v>
      </c>
      <c r="Y190" s="612" t="s">
        <v>1272</v>
      </c>
      <c r="Z190" s="612" t="s">
        <v>1272</v>
      </c>
      <c r="AA190" s="612" t="s">
        <v>1272</v>
      </c>
      <c r="AB190" s="612" t="s">
        <v>1272</v>
      </c>
      <c r="AC190" s="612" t="s">
        <v>1272</v>
      </c>
      <c r="AD190" s="612" t="s">
        <v>1272</v>
      </c>
      <c r="AE190" s="609" t="e">
        <f>Таблица5[[#This Row],[20]]-Таблица5[[#This Row],[30]]</f>
        <v>#VALUE!</v>
      </c>
      <c r="AF190" s="610" t="e">
        <f>(1-Таблица5[[#This Row],[25]]/Таблица5[[#This Row],[20]])</f>
        <v>#VALUE!</v>
      </c>
      <c r="AG190" s="183" t="s">
        <v>1272</v>
      </c>
      <c r="AH190" s="183" t="s">
        <v>1272</v>
      </c>
      <c r="AI190" s="183" t="s">
        <v>1272</v>
      </c>
      <c r="AJ190" s="64" t="s">
        <v>123</v>
      </c>
      <c r="AK190" s="611"/>
    </row>
    <row r="191" spans="1:37" ht="141" thickBot="1" x14ac:dyDescent="0.3">
      <c r="A191" s="166" t="str">
        <f>РПЗ!A189</f>
        <v>0604-00174</v>
      </c>
      <c r="B191" s="601" t="str">
        <f>РПЗ!$D189</f>
        <v xml:space="preserve"> Поставка бумаги</v>
      </c>
      <c r="C191" s="602" t="str">
        <f>РПЗ!$AA189</f>
        <v>Управление закупок,
Начальник управления закупок
Смирнов Игорь Владимирович,
тел.(4855)55-68-35</v>
      </c>
      <c r="D191" s="603" t="str">
        <f>РПЗ!$AB189</f>
        <v>заказчик</v>
      </c>
      <c r="E191" s="147" t="s">
        <v>49</v>
      </c>
      <c r="F191" s="602" t="str">
        <f>РПЗ!Q189</f>
        <v>ОЗК</v>
      </c>
      <c r="G191" s="604"/>
      <c r="H191" s="605" t="str">
        <f>РПЗ!W189</f>
        <v>не применимо</v>
      </c>
      <c r="I191" s="613" t="s">
        <v>1272</v>
      </c>
      <c r="J191" s="607">
        <f>РПЗ!O189</f>
        <v>42461</v>
      </c>
      <c r="K191" s="616" t="s">
        <v>1272</v>
      </c>
      <c r="L191" s="25" t="s">
        <v>1272</v>
      </c>
      <c r="M191" s="25" t="s">
        <v>1272</v>
      </c>
      <c r="N191" s="25" t="s">
        <v>1272</v>
      </c>
      <c r="O191" s="25" t="s">
        <v>1272</v>
      </c>
      <c r="P191" s="25" t="s">
        <v>1272</v>
      </c>
      <c r="Q191" s="606" t="s">
        <v>1272</v>
      </c>
      <c r="R191" s="20">
        <f>РПЗ!P189</f>
        <v>42705</v>
      </c>
      <c r="S191" s="19" t="s">
        <v>1272</v>
      </c>
      <c r="T191" s="608">
        <f>РПЗ!L189</f>
        <v>1360000</v>
      </c>
      <c r="U191" s="270" t="s">
        <v>1272</v>
      </c>
      <c r="V191" s="270" t="s">
        <v>1272</v>
      </c>
      <c r="W191" s="512" t="s">
        <v>1272</v>
      </c>
      <c r="X191" s="513" t="s">
        <v>1272</v>
      </c>
      <c r="Y191" s="612" t="s">
        <v>1272</v>
      </c>
      <c r="Z191" s="612" t="s">
        <v>1272</v>
      </c>
      <c r="AA191" s="612" t="s">
        <v>1272</v>
      </c>
      <c r="AB191" s="612" t="s">
        <v>1272</v>
      </c>
      <c r="AC191" s="612" t="s">
        <v>1272</v>
      </c>
      <c r="AD191" s="612" t="s">
        <v>1272</v>
      </c>
      <c r="AE191" s="609" t="e">
        <f>Таблица5[[#This Row],[20]]-Таблица5[[#This Row],[30]]</f>
        <v>#VALUE!</v>
      </c>
      <c r="AF191" s="610" t="e">
        <f>(1-Таблица5[[#This Row],[25]]/Таблица5[[#This Row],[20]])</f>
        <v>#VALUE!</v>
      </c>
      <c r="AG191" s="183" t="s">
        <v>1272</v>
      </c>
      <c r="AH191" s="183" t="s">
        <v>1272</v>
      </c>
      <c r="AI191" s="183" t="s">
        <v>1272</v>
      </c>
      <c r="AJ191" s="64" t="s">
        <v>123</v>
      </c>
      <c r="AK191" s="611"/>
    </row>
    <row r="192" spans="1:37" ht="141" thickBot="1" x14ac:dyDescent="0.3">
      <c r="A192" s="166" t="str">
        <f>РПЗ!A190</f>
        <v>0604-00175</v>
      </c>
      <c r="B192" s="601" t="str">
        <f>РПЗ!$D190</f>
        <v xml:space="preserve"> Поставка канцелярских принадлежностей</v>
      </c>
      <c r="C192" s="602" t="str">
        <f>РПЗ!$AA190</f>
        <v>Управление закупок,
Начальник управления закупок
Смирнов Игорь Владимирович,
тел.(4855)55-68-35</v>
      </c>
      <c r="D192" s="603" t="str">
        <f>РПЗ!$AB190</f>
        <v>заказчик</v>
      </c>
      <c r="E192" s="147" t="s">
        <v>49</v>
      </c>
      <c r="F192" s="602" t="str">
        <f>РПЗ!Q190</f>
        <v>ОЗК</v>
      </c>
      <c r="G192" s="604"/>
      <c r="H192" s="605" t="str">
        <f>РПЗ!W190</f>
        <v>не применимо</v>
      </c>
      <c r="I192" s="613" t="s">
        <v>1272</v>
      </c>
      <c r="J192" s="607">
        <f>РПЗ!O190</f>
        <v>42461</v>
      </c>
      <c r="K192" s="616" t="s">
        <v>1272</v>
      </c>
      <c r="L192" s="25" t="s">
        <v>1272</v>
      </c>
      <c r="M192" s="25" t="s">
        <v>1272</v>
      </c>
      <c r="N192" s="25" t="s">
        <v>1272</v>
      </c>
      <c r="O192" s="25" t="s">
        <v>1272</v>
      </c>
      <c r="P192" s="25" t="s">
        <v>1272</v>
      </c>
      <c r="Q192" s="606" t="s">
        <v>1272</v>
      </c>
      <c r="R192" s="20">
        <f>РПЗ!P190</f>
        <v>42705</v>
      </c>
      <c r="S192" s="19" t="s">
        <v>1272</v>
      </c>
      <c r="T192" s="608">
        <f>РПЗ!L190</f>
        <v>280000</v>
      </c>
      <c r="U192" s="270" t="s">
        <v>1272</v>
      </c>
      <c r="V192" s="270" t="s">
        <v>1272</v>
      </c>
      <c r="W192" s="512" t="s">
        <v>1272</v>
      </c>
      <c r="X192" s="513" t="s">
        <v>1272</v>
      </c>
      <c r="Y192" s="612" t="s">
        <v>1272</v>
      </c>
      <c r="Z192" s="612" t="s">
        <v>1272</v>
      </c>
      <c r="AA192" s="612" t="s">
        <v>1272</v>
      </c>
      <c r="AB192" s="612" t="s">
        <v>1272</v>
      </c>
      <c r="AC192" s="612" t="s">
        <v>1272</v>
      </c>
      <c r="AD192" s="612" t="s">
        <v>1272</v>
      </c>
      <c r="AE192" s="609" t="e">
        <f>Таблица5[[#This Row],[20]]-Таблица5[[#This Row],[30]]</f>
        <v>#VALUE!</v>
      </c>
      <c r="AF192" s="610" t="e">
        <f>(1-Таблица5[[#This Row],[25]]/Таблица5[[#This Row],[20]])</f>
        <v>#VALUE!</v>
      </c>
      <c r="AG192" s="183" t="s">
        <v>1272</v>
      </c>
      <c r="AH192" s="183" t="s">
        <v>1272</v>
      </c>
      <c r="AI192" s="183" t="s">
        <v>1272</v>
      </c>
      <c r="AJ192" s="64" t="s">
        <v>123</v>
      </c>
      <c r="AK192" s="611"/>
    </row>
    <row r="193" spans="1:37" ht="141" thickBot="1" x14ac:dyDescent="0.3">
      <c r="A193" s="166" t="str">
        <f>РПЗ!A191</f>
        <v>0604-00176</v>
      </c>
      <c r="B193" s="601" t="str">
        <f>РПЗ!$D191</f>
        <v xml:space="preserve"> Поставка текстильной продукции</v>
      </c>
      <c r="C193" s="602" t="str">
        <f>РПЗ!$AA191</f>
        <v>Управление закупок,
Начальник управления закупок
Смирнов Игорь Владимирович,
тел.(4855)55-68-35</v>
      </c>
      <c r="D193" s="603" t="str">
        <f>РПЗ!$AB191</f>
        <v>заказчик</v>
      </c>
      <c r="E193" s="147" t="s">
        <v>49</v>
      </c>
      <c r="F193" s="602" t="str">
        <f>РПЗ!Q191</f>
        <v>ОЗК</v>
      </c>
      <c r="G193" s="604"/>
      <c r="H193" s="605" t="str">
        <f>РПЗ!W191</f>
        <v>не применимо</v>
      </c>
      <c r="I193" s="613" t="s">
        <v>1272</v>
      </c>
      <c r="J193" s="607">
        <f>РПЗ!O191</f>
        <v>42461</v>
      </c>
      <c r="K193" s="616" t="s">
        <v>1272</v>
      </c>
      <c r="L193" s="25" t="s">
        <v>1272</v>
      </c>
      <c r="M193" s="25" t="s">
        <v>1272</v>
      </c>
      <c r="N193" s="25" t="s">
        <v>1272</v>
      </c>
      <c r="O193" s="25" t="s">
        <v>1272</v>
      </c>
      <c r="P193" s="25" t="s">
        <v>1272</v>
      </c>
      <c r="Q193" s="606" t="s">
        <v>1272</v>
      </c>
      <c r="R193" s="20">
        <f>РПЗ!P191</f>
        <v>42705</v>
      </c>
      <c r="S193" s="19" t="s">
        <v>1272</v>
      </c>
      <c r="T193" s="608">
        <f>РПЗ!L191</f>
        <v>1000000</v>
      </c>
      <c r="U193" s="270" t="s">
        <v>1272</v>
      </c>
      <c r="V193" s="270" t="s">
        <v>1272</v>
      </c>
      <c r="W193" s="512" t="s">
        <v>1272</v>
      </c>
      <c r="X193" s="513" t="s">
        <v>1272</v>
      </c>
      <c r="Y193" s="612" t="s">
        <v>1272</v>
      </c>
      <c r="Z193" s="612" t="s">
        <v>1272</v>
      </c>
      <c r="AA193" s="612" t="s">
        <v>1272</v>
      </c>
      <c r="AB193" s="612" t="s">
        <v>1272</v>
      </c>
      <c r="AC193" s="612" t="s">
        <v>1272</v>
      </c>
      <c r="AD193" s="612" t="s">
        <v>1272</v>
      </c>
      <c r="AE193" s="609" t="e">
        <f>Таблица5[[#This Row],[20]]-Таблица5[[#This Row],[30]]</f>
        <v>#VALUE!</v>
      </c>
      <c r="AF193" s="610" t="e">
        <f>(1-Таблица5[[#This Row],[25]]/Таблица5[[#This Row],[20]])</f>
        <v>#VALUE!</v>
      </c>
      <c r="AG193" s="183" t="s">
        <v>1272</v>
      </c>
      <c r="AH193" s="183" t="s">
        <v>1272</v>
      </c>
      <c r="AI193" s="183" t="s">
        <v>1272</v>
      </c>
      <c r="AJ193" s="64" t="s">
        <v>123</v>
      </c>
      <c r="AK193" s="611"/>
    </row>
    <row r="194" spans="1:37" ht="141" thickBot="1" x14ac:dyDescent="0.3">
      <c r="A194" s="166" t="str">
        <f>РПЗ!A192</f>
        <v>0604-00177</v>
      </c>
      <c r="B194" s="601" t="str">
        <f>РПЗ!$D192</f>
        <v xml:space="preserve">Поставка строительных материалов      </v>
      </c>
      <c r="C194" s="602" t="str">
        <f>РПЗ!$AA192</f>
        <v>Управление закупок,
Начальник управления закупок
Смирнов Игорь Владимирович,
тел.(4855)55-68-35</v>
      </c>
      <c r="D194" s="603" t="str">
        <f>РПЗ!$AB192</f>
        <v>заказчик</v>
      </c>
      <c r="E194" s="147" t="s">
        <v>49</v>
      </c>
      <c r="F194" s="602" t="str">
        <f>РПЗ!Q192</f>
        <v>ОЗК</v>
      </c>
      <c r="G194" s="604"/>
      <c r="H194" s="605" t="str">
        <f>РПЗ!W192</f>
        <v>не применимо</v>
      </c>
      <c r="I194" s="613" t="s">
        <v>1272</v>
      </c>
      <c r="J194" s="607">
        <f>РПЗ!O192</f>
        <v>42461</v>
      </c>
      <c r="K194" s="616" t="s">
        <v>1272</v>
      </c>
      <c r="L194" s="25" t="s">
        <v>1272</v>
      </c>
      <c r="M194" s="25" t="s">
        <v>1272</v>
      </c>
      <c r="N194" s="25" t="s">
        <v>1272</v>
      </c>
      <c r="O194" s="25" t="s">
        <v>1272</v>
      </c>
      <c r="P194" s="25" t="s">
        <v>1272</v>
      </c>
      <c r="Q194" s="606" t="s">
        <v>1272</v>
      </c>
      <c r="R194" s="20">
        <f>РПЗ!P192</f>
        <v>42705</v>
      </c>
      <c r="S194" s="19" t="s">
        <v>1272</v>
      </c>
      <c r="T194" s="608">
        <f>РПЗ!L192</f>
        <v>660000</v>
      </c>
      <c r="U194" s="270" t="s">
        <v>1272</v>
      </c>
      <c r="V194" s="270" t="s">
        <v>1272</v>
      </c>
      <c r="W194" s="512" t="s">
        <v>1272</v>
      </c>
      <c r="X194" s="513" t="s">
        <v>1272</v>
      </c>
      <c r="Y194" s="612" t="s">
        <v>1272</v>
      </c>
      <c r="Z194" s="612" t="s">
        <v>1272</v>
      </c>
      <c r="AA194" s="612" t="s">
        <v>1272</v>
      </c>
      <c r="AB194" s="612" t="s">
        <v>1272</v>
      </c>
      <c r="AC194" s="612" t="s">
        <v>1272</v>
      </c>
      <c r="AD194" s="612" t="s">
        <v>1272</v>
      </c>
      <c r="AE194" s="609" t="e">
        <f>Таблица5[[#This Row],[20]]-Таблица5[[#This Row],[30]]</f>
        <v>#VALUE!</v>
      </c>
      <c r="AF194" s="610" t="e">
        <f>(1-Таблица5[[#This Row],[25]]/Таблица5[[#This Row],[20]])</f>
        <v>#VALUE!</v>
      </c>
      <c r="AG194" s="183" t="s">
        <v>1272</v>
      </c>
      <c r="AH194" s="183" t="s">
        <v>1272</v>
      </c>
      <c r="AI194" s="183" t="s">
        <v>1272</v>
      </c>
      <c r="AJ194" s="64" t="s">
        <v>123</v>
      </c>
      <c r="AK194" s="611"/>
    </row>
    <row r="195" spans="1:37" ht="141" thickBot="1" x14ac:dyDescent="0.3">
      <c r="A195" s="166" t="str">
        <f>РПЗ!A193</f>
        <v>0604-00178</v>
      </c>
      <c r="B195" s="601" t="str">
        <f>РПЗ!$D193</f>
        <v xml:space="preserve"> Поставка фанеры</v>
      </c>
      <c r="C195" s="602" t="str">
        <f>РПЗ!$AA193</f>
        <v>Управление закупок,
Начальник управления закупок
Смирнов Игорь Владимирович,
тел.(4855)55-68-35</v>
      </c>
      <c r="D195" s="603" t="str">
        <f>РПЗ!$AB193</f>
        <v>заказчик</v>
      </c>
      <c r="E195" s="147" t="s">
        <v>49</v>
      </c>
      <c r="F195" s="602" t="str">
        <f>РПЗ!Q193</f>
        <v>ОЗК</v>
      </c>
      <c r="G195" s="604"/>
      <c r="H195" s="605" t="str">
        <f>РПЗ!W193</f>
        <v>не применимо</v>
      </c>
      <c r="I195" s="613" t="s">
        <v>1272</v>
      </c>
      <c r="J195" s="607">
        <f>РПЗ!O193</f>
        <v>42461</v>
      </c>
      <c r="K195" s="616" t="s">
        <v>1272</v>
      </c>
      <c r="L195" s="25" t="s">
        <v>1272</v>
      </c>
      <c r="M195" s="25" t="s">
        <v>1272</v>
      </c>
      <c r="N195" s="25" t="s">
        <v>1272</v>
      </c>
      <c r="O195" s="25" t="s">
        <v>1272</v>
      </c>
      <c r="P195" s="25" t="s">
        <v>1272</v>
      </c>
      <c r="Q195" s="606" t="s">
        <v>1272</v>
      </c>
      <c r="R195" s="20">
        <f>РПЗ!P193</f>
        <v>42705</v>
      </c>
      <c r="S195" s="19" t="s">
        <v>1272</v>
      </c>
      <c r="T195" s="608">
        <f>РПЗ!L193</f>
        <v>600000</v>
      </c>
      <c r="U195" s="270" t="s">
        <v>1272</v>
      </c>
      <c r="V195" s="270" t="s">
        <v>1272</v>
      </c>
      <c r="W195" s="512" t="s">
        <v>1272</v>
      </c>
      <c r="X195" s="513" t="s">
        <v>1272</v>
      </c>
      <c r="Y195" s="612" t="s">
        <v>1272</v>
      </c>
      <c r="Z195" s="612" t="s">
        <v>1272</v>
      </c>
      <c r="AA195" s="612" t="s">
        <v>1272</v>
      </c>
      <c r="AB195" s="612" t="s">
        <v>1272</v>
      </c>
      <c r="AC195" s="612" t="s">
        <v>1272</v>
      </c>
      <c r="AD195" s="612" t="s">
        <v>1272</v>
      </c>
      <c r="AE195" s="609" t="e">
        <f>Таблица5[[#This Row],[20]]-Таблица5[[#This Row],[30]]</f>
        <v>#VALUE!</v>
      </c>
      <c r="AF195" s="610" t="e">
        <f>(1-Таблица5[[#This Row],[25]]/Таблица5[[#This Row],[20]])</f>
        <v>#VALUE!</v>
      </c>
      <c r="AG195" s="183" t="s">
        <v>1272</v>
      </c>
      <c r="AH195" s="183" t="s">
        <v>1272</v>
      </c>
      <c r="AI195" s="183" t="s">
        <v>1272</v>
      </c>
      <c r="AJ195" s="64" t="s">
        <v>123</v>
      </c>
      <c r="AK195" s="611"/>
    </row>
    <row r="196" spans="1:37" ht="141" thickBot="1" x14ac:dyDescent="0.3">
      <c r="A196" s="166" t="str">
        <f>РПЗ!A194</f>
        <v>0604-00179</v>
      </c>
      <c r="B196" s="601" t="str">
        <f>РПЗ!$D194</f>
        <v xml:space="preserve"> Поставка стекла</v>
      </c>
      <c r="C196" s="602" t="str">
        <f>РПЗ!$AA194</f>
        <v>Управление закупок,
Начальник управления закупок
Смирнов Игорь Владимирович,
тел.(4855)55-68-35</v>
      </c>
      <c r="D196" s="603" t="str">
        <f>РПЗ!$AB194</f>
        <v>заказчик</v>
      </c>
      <c r="E196" s="147" t="s">
        <v>49</v>
      </c>
      <c r="F196" s="602" t="str">
        <f>РПЗ!Q194</f>
        <v>ОЗК</v>
      </c>
      <c r="G196" s="604"/>
      <c r="H196" s="605" t="str">
        <f>РПЗ!W194</f>
        <v>не применимо</v>
      </c>
      <c r="I196" s="613" t="s">
        <v>1272</v>
      </c>
      <c r="J196" s="607">
        <f>РПЗ!O194</f>
        <v>42461</v>
      </c>
      <c r="K196" s="616" t="s">
        <v>1272</v>
      </c>
      <c r="L196" s="25" t="s">
        <v>1272</v>
      </c>
      <c r="M196" s="25" t="s">
        <v>1272</v>
      </c>
      <c r="N196" s="25" t="s">
        <v>1272</v>
      </c>
      <c r="O196" s="25" t="s">
        <v>1272</v>
      </c>
      <c r="P196" s="25" t="s">
        <v>1272</v>
      </c>
      <c r="Q196" s="606" t="s">
        <v>1272</v>
      </c>
      <c r="R196" s="20">
        <f>РПЗ!P194</f>
        <v>42705</v>
      </c>
      <c r="S196" s="19" t="s">
        <v>1272</v>
      </c>
      <c r="T196" s="608">
        <f>РПЗ!L194</f>
        <v>240000</v>
      </c>
      <c r="U196" s="270" t="s">
        <v>1272</v>
      </c>
      <c r="V196" s="270" t="s">
        <v>1272</v>
      </c>
      <c r="W196" s="512" t="s">
        <v>1272</v>
      </c>
      <c r="X196" s="513" t="s">
        <v>1272</v>
      </c>
      <c r="Y196" s="612" t="s">
        <v>1272</v>
      </c>
      <c r="Z196" s="612" t="s">
        <v>1272</v>
      </c>
      <c r="AA196" s="612" t="s">
        <v>1272</v>
      </c>
      <c r="AB196" s="612" t="s">
        <v>1272</v>
      </c>
      <c r="AC196" s="612" t="s">
        <v>1272</v>
      </c>
      <c r="AD196" s="612" t="s">
        <v>1272</v>
      </c>
      <c r="AE196" s="609" t="e">
        <f>Таблица5[[#This Row],[20]]-Таблица5[[#This Row],[30]]</f>
        <v>#VALUE!</v>
      </c>
      <c r="AF196" s="610" t="e">
        <f>(1-Таблица5[[#This Row],[25]]/Таблица5[[#This Row],[20]])</f>
        <v>#VALUE!</v>
      </c>
      <c r="AG196" s="183" t="s">
        <v>1272</v>
      </c>
      <c r="AH196" s="183" t="s">
        <v>1272</v>
      </c>
      <c r="AI196" s="183" t="s">
        <v>1272</v>
      </c>
      <c r="AJ196" s="64" t="s">
        <v>123</v>
      </c>
      <c r="AK196" s="611"/>
    </row>
    <row r="197" spans="1:37" ht="141" thickBot="1" x14ac:dyDescent="0.3">
      <c r="A197" s="166" t="str">
        <f>РПЗ!A195</f>
        <v>0604-00180</v>
      </c>
      <c r="B197" s="601" t="str">
        <f>РПЗ!$D195</f>
        <v>Поставка запасных частей и комплектующих изделий к оборудованию компорессорному и вакуумному</v>
      </c>
      <c r="C197" s="602" t="str">
        <f>РПЗ!$AA195</f>
        <v>Управление закупок,
Начальник управления закупок
Смирнов Игорь Владимирович,
тел.(4855)55-68-35</v>
      </c>
      <c r="D197" s="603" t="str">
        <f>РПЗ!$AB195</f>
        <v>заказчик</v>
      </c>
      <c r="E197" s="147" t="s">
        <v>49</v>
      </c>
      <c r="F197" s="602" t="str">
        <f>РПЗ!Q195</f>
        <v>ОЗК</v>
      </c>
      <c r="G197" s="604"/>
      <c r="H197" s="605" t="str">
        <f>РПЗ!W195</f>
        <v>не применимо</v>
      </c>
      <c r="I197" s="613" t="s">
        <v>1272</v>
      </c>
      <c r="J197" s="607">
        <f>РПЗ!O195</f>
        <v>42461</v>
      </c>
      <c r="K197" s="616" t="s">
        <v>1272</v>
      </c>
      <c r="L197" s="25" t="s">
        <v>1272</v>
      </c>
      <c r="M197" s="25" t="s">
        <v>1272</v>
      </c>
      <c r="N197" s="25" t="s">
        <v>1272</v>
      </c>
      <c r="O197" s="25" t="s">
        <v>1272</v>
      </c>
      <c r="P197" s="25" t="s">
        <v>1272</v>
      </c>
      <c r="Q197" s="606" t="s">
        <v>1272</v>
      </c>
      <c r="R197" s="20">
        <f>РПЗ!P195</f>
        <v>42705</v>
      </c>
      <c r="S197" s="19" t="s">
        <v>1272</v>
      </c>
      <c r="T197" s="608">
        <f>РПЗ!L195</f>
        <v>2400000</v>
      </c>
      <c r="U197" s="270" t="s">
        <v>1272</v>
      </c>
      <c r="V197" s="270" t="s">
        <v>1272</v>
      </c>
      <c r="W197" s="512" t="s">
        <v>1272</v>
      </c>
      <c r="X197" s="513" t="s">
        <v>1272</v>
      </c>
      <c r="Y197" s="612" t="s">
        <v>1272</v>
      </c>
      <c r="Z197" s="612" t="s">
        <v>1272</v>
      </c>
      <c r="AA197" s="612" t="s">
        <v>1272</v>
      </c>
      <c r="AB197" s="612" t="s">
        <v>1272</v>
      </c>
      <c r="AC197" s="612" t="s">
        <v>1272</v>
      </c>
      <c r="AD197" s="612" t="s">
        <v>1272</v>
      </c>
      <c r="AE197" s="609" t="e">
        <f>Таблица5[[#This Row],[20]]-Таблица5[[#This Row],[30]]</f>
        <v>#VALUE!</v>
      </c>
      <c r="AF197" s="610" t="e">
        <f>(1-Таблица5[[#This Row],[25]]/Таблица5[[#This Row],[20]])</f>
        <v>#VALUE!</v>
      </c>
      <c r="AG197" s="183" t="s">
        <v>1272</v>
      </c>
      <c r="AH197" s="183" t="s">
        <v>1272</v>
      </c>
      <c r="AI197" s="183" t="s">
        <v>1272</v>
      </c>
      <c r="AJ197" s="64" t="s">
        <v>123</v>
      </c>
      <c r="AK197" s="611"/>
    </row>
    <row r="198" spans="1:37" ht="141" thickBot="1" x14ac:dyDescent="0.3">
      <c r="A198" s="166" t="str">
        <f>РПЗ!A196</f>
        <v>0604-00181</v>
      </c>
      <c r="B198" s="601" t="str">
        <f>РПЗ!$D196</f>
        <v>Поставка щетино-щеточных изделий</v>
      </c>
      <c r="C198" s="602" t="str">
        <f>РПЗ!$AA196</f>
        <v>Управление закупок,
Начальник управления закупок
Смирнов Игорь Владимирович,
тел.(4855)55-68-35</v>
      </c>
      <c r="D198" s="603" t="str">
        <f>РПЗ!$AB196</f>
        <v>заказчик</v>
      </c>
      <c r="E198" s="147" t="s">
        <v>49</v>
      </c>
      <c r="F198" s="602" t="str">
        <f>РПЗ!Q196</f>
        <v>ОЗК</v>
      </c>
      <c r="G198" s="604"/>
      <c r="H198" s="605" t="str">
        <f>РПЗ!W196</f>
        <v>не применимо</v>
      </c>
      <c r="I198" s="613" t="s">
        <v>1272</v>
      </c>
      <c r="J198" s="607">
        <f>РПЗ!O196</f>
        <v>42461</v>
      </c>
      <c r="K198" s="616" t="s">
        <v>1272</v>
      </c>
      <c r="L198" s="25" t="s">
        <v>1272</v>
      </c>
      <c r="M198" s="25" t="s">
        <v>1272</v>
      </c>
      <c r="N198" s="25" t="s">
        <v>1272</v>
      </c>
      <c r="O198" s="25" t="s">
        <v>1272</v>
      </c>
      <c r="P198" s="25" t="s">
        <v>1272</v>
      </c>
      <c r="Q198" s="606" t="s">
        <v>1272</v>
      </c>
      <c r="R198" s="20">
        <f>РПЗ!P196</f>
        <v>42705</v>
      </c>
      <c r="S198" s="19" t="s">
        <v>1272</v>
      </c>
      <c r="T198" s="608">
        <f>РПЗ!L196</f>
        <v>150000</v>
      </c>
      <c r="U198" s="270" t="s">
        <v>1272</v>
      </c>
      <c r="V198" s="270" t="s">
        <v>1272</v>
      </c>
      <c r="W198" s="512" t="s">
        <v>1272</v>
      </c>
      <c r="X198" s="513" t="s">
        <v>1272</v>
      </c>
      <c r="Y198" s="612" t="s">
        <v>1272</v>
      </c>
      <c r="Z198" s="612" t="s">
        <v>1272</v>
      </c>
      <c r="AA198" s="612" t="s">
        <v>1272</v>
      </c>
      <c r="AB198" s="612" t="s">
        <v>1272</v>
      </c>
      <c r="AC198" s="612" t="s">
        <v>1272</v>
      </c>
      <c r="AD198" s="612" t="s">
        <v>1272</v>
      </c>
      <c r="AE198" s="609" t="e">
        <f>Таблица5[[#This Row],[20]]-Таблица5[[#This Row],[30]]</f>
        <v>#VALUE!</v>
      </c>
      <c r="AF198" s="610" t="e">
        <f>(1-Таблица5[[#This Row],[25]]/Таблица5[[#This Row],[20]])</f>
        <v>#VALUE!</v>
      </c>
      <c r="AG198" s="183" t="s">
        <v>1272</v>
      </c>
      <c r="AH198" s="183" t="s">
        <v>1272</v>
      </c>
      <c r="AI198" s="183" t="s">
        <v>1272</v>
      </c>
      <c r="AJ198" s="64" t="s">
        <v>123</v>
      </c>
      <c r="AK198" s="611"/>
    </row>
    <row r="199" spans="1:37" ht="141" thickBot="1" x14ac:dyDescent="0.3">
      <c r="A199" s="166" t="str">
        <f>РПЗ!A197</f>
        <v>0604-00182</v>
      </c>
      <c r="B199" s="601" t="str">
        <f>РПЗ!$D197</f>
        <v xml:space="preserve"> Поставка одежды рабочей</v>
      </c>
      <c r="C199" s="602" t="str">
        <f>РПЗ!$AA197</f>
        <v>Управление закупок,
Начальник управления закупок
Смирнов Игорь Владимирович,
тел.(4855)55-68-35</v>
      </c>
      <c r="D199" s="603" t="str">
        <f>РПЗ!$AB197</f>
        <v>заказчик</v>
      </c>
      <c r="E199" s="147" t="s">
        <v>49</v>
      </c>
      <c r="F199" s="602" t="str">
        <f>РПЗ!Q197</f>
        <v>ОЗК</v>
      </c>
      <c r="G199" s="604"/>
      <c r="H199" s="605" t="str">
        <f>РПЗ!W197</f>
        <v>не применимо</v>
      </c>
      <c r="I199" s="613" t="s">
        <v>1272</v>
      </c>
      <c r="J199" s="607">
        <f>РПЗ!O197</f>
        <v>42461</v>
      </c>
      <c r="K199" s="616" t="s">
        <v>1272</v>
      </c>
      <c r="L199" s="25" t="s">
        <v>1272</v>
      </c>
      <c r="M199" s="25" t="s">
        <v>1272</v>
      </c>
      <c r="N199" s="25" t="s">
        <v>1272</v>
      </c>
      <c r="O199" s="25" t="s">
        <v>1272</v>
      </c>
      <c r="P199" s="25" t="s">
        <v>1272</v>
      </c>
      <c r="Q199" s="606" t="s">
        <v>1272</v>
      </c>
      <c r="R199" s="20">
        <f>РПЗ!P197</f>
        <v>42705</v>
      </c>
      <c r="S199" s="19" t="s">
        <v>1272</v>
      </c>
      <c r="T199" s="608">
        <f>РПЗ!L197</f>
        <v>1700000</v>
      </c>
      <c r="U199" s="270" t="s">
        <v>1272</v>
      </c>
      <c r="V199" s="270" t="s">
        <v>1272</v>
      </c>
      <c r="W199" s="512" t="s">
        <v>1272</v>
      </c>
      <c r="X199" s="513" t="s">
        <v>1272</v>
      </c>
      <c r="Y199" s="612" t="s">
        <v>1272</v>
      </c>
      <c r="Z199" s="612" t="s">
        <v>1272</v>
      </c>
      <c r="AA199" s="612" t="s">
        <v>1272</v>
      </c>
      <c r="AB199" s="612" t="s">
        <v>1272</v>
      </c>
      <c r="AC199" s="612" t="s">
        <v>1272</v>
      </c>
      <c r="AD199" s="612" t="s">
        <v>1272</v>
      </c>
      <c r="AE199" s="609" t="e">
        <f>Таблица5[[#This Row],[20]]-Таблица5[[#This Row],[30]]</f>
        <v>#VALUE!</v>
      </c>
      <c r="AF199" s="610" t="e">
        <f>(1-Таблица5[[#This Row],[25]]/Таблица5[[#This Row],[20]])</f>
        <v>#VALUE!</v>
      </c>
      <c r="AG199" s="183" t="s">
        <v>1272</v>
      </c>
      <c r="AH199" s="183" t="s">
        <v>1272</v>
      </c>
      <c r="AI199" s="183" t="s">
        <v>1272</v>
      </c>
      <c r="AJ199" s="64" t="s">
        <v>123</v>
      </c>
      <c r="AK199" s="611"/>
    </row>
    <row r="200" spans="1:37" ht="141" thickBot="1" x14ac:dyDescent="0.3">
      <c r="A200" s="166" t="str">
        <f>РПЗ!A198</f>
        <v>0604-00183</v>
      </c>
      <c r="B200" s="601" t="str">
        <f>РПЗ!$D198</f>
        <v xml:space="preserve"> Поставка обуви</v>
      </c>
      <c r="C200" s="602" t="str">
        <f>РПЗ!$AA198</f>
        <v>Управление закупок,
Начальник управления закупок
Смирнов Игорь Владимирович,
тел.(4855)55-68-35</v>
      </c>
      <c r="D200" s="603" t="str">
        <f>РПЗ!$AB198</f>
        <v>заказчик</v>
      </c>
      <c r="E200" s="147" t="s">
        <v>49</v>
      </c>
      <c r="F200" s="602" t="str">
        <f>РПЗ!Q198</f>
        <v>ОЗК</v>
      </c>
      <c r="G200" s="604"/>
      <c r="H200" s="605" t="str">
        <f>РПЗ!W198</f>
        <v>не применимо</v>
      </c>
      <c r="I200" s="613" t="s">
        <v>1272</v>
      </c>
      <c r="J200" s="607">
        <f>РПЗ!O198</f>
        <v>42461</v>
      </c>
      <c r="K200" s="616" t="s">
        <v>1272</v>
      </c>
      <c r="L200" s="25" t="s">
        <v>1272</v>
      </c>
      <c r="M200" s="25" t="s">
        <v>1272</v>
      </c>
      <c r="N200" s="25" t="s">
        <v>1272</v>
      </c>
      <c r="O200" s="25" t="s">
        <v>1272</v>
      </c>
      <c r="P200" s="25" t="s">
        <v>1272</v>
      </c>
      <c r="Q200" s="606" t="s">
        <v>1272</v>
      </c>
      <c r="R200" s="20">
        <f>РПЗ!P198</f>
        <v>42705</v>
      </c>
      <c r="S200" s="19" t="s">
        <v>1272</v>
      </c>
      <c r="T200" s="608">
        <f>РПЗ!L198</f>
        <v>240000</v>
      </c>
      <c r="U200" s="270" t="s">
        <v>1272</v>
      </c>
      <c r="V200" s="270" t="s">
        <v>1272</v>
      </c>
      <c r="W200" s="512" t="s">
        <v>1272</v>
      </c>
      <c r="X200" s="513" t="s">
        <v>1272</v>
      </c>
      <c r="Y200" s="612" t="s">
        <v>1272</v>
      </c>
      <c r="Z200" s="612" t="s">
        <v>1272</v>
      </c>
      <c r="AA200" s="612" t="s">
        <v>1272</v>
      </c>
      <c r="AB200" s="612" t="s">
        <v>1272</v>
      </c>
      <c r="AC200" s="612" t="s">
        <v>1272</v>
      </c>
      <c r="AD200" s="612" t="s">
        <v>1272</v>
      </c>
      <c r="AE200" s="609" t="e">
        <f>Таблица5[[#This Row],[20]]-Таблица5[[#This Row],[30]]</f>
        <v>#VALUE!</v>
      </c>
      <c r="AF200" s="610" t="e">
        <f>(1-Таблица5[[#This Row],[25]]/Таблица5[[#This Row],[20]])</f>
        <v>#VALUE!</v>
      </c>
      <c r="AG200" s="183" t="s">
        <v>1272</v>
      </c>
      <c r="AH200" s="183" t="s">
        <v>1272</v>
      </c>
      <c r="AI200" s="183" t="s">
        <v>1272</v>
      </c>
      <c r="AJ200" s="64" t="s">
        <v>123</v>
      </c>
      <c r="AK200" s="611"/>
    </row>
    <row r="201" spans="1:37" ht="141" thickBot="1" x14ac:dyDescent="0.3">
      <c r="A201" s="166" t="str">
        <f>РПЗ!A199</f>
        <v>0604-00184</v>
      </c>
      <c r="B201" s="601" t="str">
        <f>РПЗ!$D199</f>
        <v>Поставка полимерных материалов и изделий из них</v>
      </c>
      <c r="C201" s="602" t="str">
        <f>РПЗ!$AA199</f>
        <v>Управление закупок,
Начальник управления закупок
Смирнов Игорь Владимирович,
тел.(4855)55-68-35</v>
      </c>
      <c r="D201" s="603" t="str">
        <f>РПЗ!$AB199</f>
        <v>заказчик</v>
      </c>
      <c r="E201" s="147" t="s">
        <v>49</v>
      </c>
      <c r="F201" s="602" t="str">
        <f>РПЗ!Q199</f>
        <v>ОЗК</v>
      </c>
      <c r="G201" s="604"/>
      <c r="H201" s="605" t="str">
        <f>РПЗ!W199</f>
        <v>не применимо</v>
      </c>
      <c r="I201" s="613" t="s">
        <v>1272</v>
      </c>
      <c r="J201" s="607">
        <f>РПЗ!O199</f>
        <v>42461</v>
      </c>
      <c r="K201" s="616" t="s">
        <v>1272</v>
      </c>
      <c r="L201" s="25" t="s">
        <v>1272</v>
      </c>
      <c r="M201" s="25" t="s">
        <v>1272</v>
      </c>
      <c r="N201" s="25" t="s">
        <v>1272</v>
      </c>
      <c r="O201" s="25" t="s">
        <v>1272</v>
      </c>
      <c r="P201" s="25" t="s">
        <v>1272</v>
      </c>
      <c r="Q201" s="606" t="s">
        <v>1272</v>
      </c>
      <c r="R201" s="20">
        <f>РПЗ!P199</f>
        <v>42705</v>
      </c>
      <c r="S201" s="19" t="s">
        <v>1272</v>
      </c>
      <c r="T201" s="608">
        <f>РПЗ!L199</f>
        <v>360000</v>
      </c>
      <c r="U201" s="270" t="s">
        <v>1272</v>
      </c>
      <c r="V201" s="270" t="s">
        <v>1272</v>
      </c>
      <c r="W201" s="512" t="s">
        <v>1272</v>
      </c>
      <c r="X201" s="513" t="s">
        <v>1272</v>
      </c>
      <c r="Y201" s="612" t="s">
        <v>1272</v>
      </c>
      <c r="Z201" s="612" t="s">
        <v>1272</v>
      </c>
      <c r="AA201" s="612" t="s">
        <v>1272</v>
      </c>
      <c r="AB201" s="612" t="s">
        <v>1272</v>
      </c>
      <c r="AC201" s="612" t="s">
        <v>1272</v>
      </c>
      <c r="AD201" s="612" t="s">
        <v>1272</v>
      </c>
      <c r="AE201" s="609" t="e">
        <f>Таблица5[[#This Row],[20]]-Таблица5[[#This Row],[30]]</f>
        <v>#VALUE!</v>
      </c>
      <c r="AF201" s="610" t="e">
        <f>(1-Таблица5[[#This Row],[25]]/Таблица5[[#This Row],[20]])</f>
        <v>#VALUE!</v>
      </c>
      <c r="AG201" s="183" t="s">
        <v>1272</v>
      </c>
      <c r="AH201" s="183" t="s">
        <v>1272</v>
      </c>
      <c r="AI201" s="183" t="s">
        <v>1272</v>
      </c>
      <c r="AJ201" s="64" t="s">
        <v>123</v>
      </c>
      <c r="AK201" s="611"/>
    </row>
    <row r="202" spans="1:37" ht="141" thickBot="1" x14ac:dyDescent="0.3">
      <c r="A202" s="166" t="str">
        <f>РПЗ!A200</f>
        <v>0604-00185</v>
      </c>
      <c r="B202" s="601" t="str">
        <f>РПЗ!$D200</f>
        <v xml:space="preserve"> Поставка инструмента для металлорежущих и деревообрабатывающих станков</v>
      </c>
      <c r="C202" s="602" t="str">
        <f>РПЗ!$AA200</f>
        <v>Управление закупок,
Начальник управления закупок
Смирнов Игорь Владимирович,
тел.(4855)55-68-35</v>
      </c>
      <c r="D202" s="603" t="str">
        <f>РПЗ!$AB200</f>
        <v>ОАО "Станкопром"</v>
      </c>
      <c r="E202" s="147" t="s">
        <v>49</v>
      </c>
      <c r="F202" s="602" t="str">
        <f>РПЗ!Q200</f>
        <v>ОР</v>
      </c>
      <c r="G202" s="604"/>
      <c r="H202" s="605" t="str">
        <f>РПЗ!W200</f>
        <v>не применимо</v>
      </c>
      <c r="I202" s="613" t="s">
        <v>1272</v>
      </c>
      <c r="J202" s="607">
        <f>РПЗ!O200</f>
        <v>42461</v>
      </c>
      <c r="K202" s="616" t="s">
        <v>1272</v>
      </c>
      <c r="L202" s="25" t="s">
        <v>1272</v>
      </c>
      <c r="M202" s="25" t="s">
        <v>1272</v>
      </c>
      <c r="N202" s="25" t="s">
        <v>1272</v>
      </c>
      <c r="O202" s="25" t="s">
        <v>1272</v>
      </c>
      <c r="P202" s="25" t="s">
        <v>1272</v>
      </c>
      <c r="Q202" s="606" t="s">
        <v>1272</v>
      </c>
      <c r="R202" s="20">
        <f>РПЗ!P200</f>
        <v>42705</v>
      </c>
      <c r="S202" s="19" t="s">
        <v>1272</v>
      </c>
      <c r="T202" s="608">
        <f>РПЗ!L200</f>
        <v>14400000</v>
      </c>
      <c r="U202" s="270" t="s">
        <v>1272</v>
      </c>
      <c r="V202" s="270" t="s">
        <v>1272</v>
      </c>
      <c r="W202" s="512" t="s">
        <v>1272</v>
      </c>
      <c r="X202" s="513" t="s">
        <v>1272</v>
      </c>
      <c r="Y202" s="612" t="s">
        <v>1272</v>
      </c>
      <c r="Z202" s="612" t="s">
        <v>1272</v>
      </c>
      <c r="AA202" s="612" t="s">
        <v>1272</v>
      </c>
      <c r="AB202" s="612" t="s">
        <v>1272</v>
      </c>
      <c r="AC202" s="612" t="s">
        <v>1272</v>
      </c>
      <c r="AD202" s="612" t="s">
        <v>1272</v>
      </c>
      <c r="AE202" s="609" t="e">
        <f>Таблица5[[#This Row],[20]]-Таблица5[[#This Row],[30]]</f>
        <v>#VALUE!</v>
      </c>
      <c r="AF202" s="610" t="e">
        <f>(1-Таблица5[[#This Row],[25]]/Таблица5[[#This Row],[20]])</f>
        <v>#VALUE!</v>
      </c>
      <c r="AG202" s="183" t="s">
        <v>1272</v>
      </c>
      <c r="AH202" s="183" t="s">
        <v>1272</v>
      </c>
      <c r="AI202" s="183" t="s">
        <v>1272</v>
      </c>
      <c r="AJ202" s="64" t="s">
        <v>123</v>
      </c>
      <c r="AK202" s="611"/>
    </row>
    <row r="203" spans="1:37" ht="141" thickBot="1" x14ac:dyDescent="0.3">
      <c r="A203" s="166" t="str">
        <f>РПЗ!A201</f>
        <v>0604-00186</v>
      </c>
      <c r="B203" s="601" t="str">
        <f>РПЗ!$D201</f>
        <v>Поставка электронные ламп,  трубок  и прочих видов электровакуумных приборов</v>
      </c>
      <c r="C203" s="602" t="str">
        <f>РПЗ!$AA201</f>
        <v>Управление закупок,
Начальник управления закупок
Смирнов Игорь Владимирович,
тел.(4855)55-68-35</v>
      </c>
      <c r="D203" s="603" t="str">
        <f>РПЗ!$AB201</f>
        <v>ОАО "ОПК"</v>
      </c>
      <c r="E203" s="147" t="s">
        <v>49</v>
      </c>
      <c r="F203" s="602" t="str">
        <f>РПЗ!Q201</f>
        <v>ОК</v>
      </c>
      <c r="G203" s="604"/>
      <c r="H203" s="605" t="str">
        <f>РПЗ!W201</f>
        <v>не применимо</v>
      </c>
      <c r="I203" s="613" t="s">
        <v>1272</v>
      </c>
      <c r="J203" s="607">
        <f>РПЗ!O201</f>
        <v>42461</v>
      </c>
      <c r="K203" s="616" t="s">
        <v>1272</v>
      </c>
      <c r="L203" s="25" t="s">
        <v>1272</v>
      </c>
      <c r="M203" s="25" t="s">
        <v>1272</v>
      </c>
      <c r="N203" s="25" t="s">
        <v>1272</v>
      </c>
      <c r="O203" s="25" t="s">
        <v>1272</v>
      </c>
      <c r="P203" s="25" t="s">
        <v>1272</v>
      </c>
      <c r="Q203" s="606" t="s">
        <v>1272</v>
      </c>
      <c r="R203" s="20">
        <f>РПЗ!P201</f>
        <v>42705</v>
      </c>
      <c r="S203" s="19" t="s">
        <v>1272</v>
      </c>
      <c r="T203" s="608">
        <f>РПЗ!L201</f>
        <v>21500000</v>
      </c>
      <c r="U203" s="270" t="s">
        <v>1272</v>
      </c>
      <c r="V203" s="270" t="s">
        <v>1272</v>
      </c>
      <c r="W203" s="512" t="s">
        <v>1272</v>
      </c>
      <c r="X203" s="513" t="s">
        <v>1272</v>
      </c>
      <c r="Y203" s="612" t="s">
        <v>1272</v>
      </c>
      <c r="Z203" s="612" t="s">
        <v>1272</v>
      </c>
      <c r="AA203" s="612" t="s">
        <v>1272</v>
      </c>
      <c r="AB203" s="612" t="s">
        <v>1272</v>
      </c>
      <c r="AC203" s="612" t="s">
        <v>1272</v>
      </c>
      <c r="AD203" s="612" t="s">
        <v>1272</v>
      </c>
      <c r="AE203" s="609" t="e">
        <f>Таблица5[[#This Row],[20]]-Таблица5[[#This Row],[30]]</f>
        <v>#VALUE!</v>
      </c>
      <c r="AF203" s="610" t="e">
        <f>(1-Таблица5[[#This Row],[25]]/Таблица5[[#This Row],[20]])</f>
        <v>#VALUE!</v>
      </c>
      <c r="AG203" s="183" t="s">
        <v>1272</v>
      </c>
      <c r="AH203" s="183" t="s">
        <v>1272</v>
      </c>
      <c r="AI203" s="183" t="s">
        <v>1272</v>
      </c>
      <c r="AJ203" s="64" t="s">
        <v>123</v>
      </c>
      <c r="AK203" s="611"/>
    </row>
    <row r="204" spans="1:37" ht="141" thickBot="1" x14ac:dyDescent="0.3">
      <c r="A204" s="166" t="str">
        <f>РПЗ!A202</f>
        <v>0604-00187</v>
      </c>
      <c r="B204" s="601" t="str">
        <f>РПЗ!$D202</f>
        <v>Поставка резисторов и конденсаторов</v>
      </c>
      <c r="C204" s="602" t="str">
        <f>РПЗ!$AA202</f>
        <v>Управление закупок,
Начальник управления закупок
Смирнов Игорь Владимирович,
тел.(4855)55-68-35</v>
      </c>
      <c r="D204" s="603" t="str">
        <f>РПЗ!$AB202</f>
        <v>ОАО "ОПК"</v>
      </c>
      <c r="E204" s="147" t="s">
        <v>49</v>
      </c>
      <c r="F204" s="602" t="str">
        <f>РПЗ!Q202</f>
        <v>ОК</v>
      </c>
      <c r="G204" s="604"/>
      <c r="H204" s="605" t="str">
        <f>РПЗ!W202</f>
        <v>не применимо</v>
      </c>
      <c r="I204" s="613" t="s">
        <v>1272</v>
      </c>
      <c r="J204" s="607">
        <f>РПЗ!O202</f>
        <v>42461</v>
      </c>
      <c r="K204" s="616" t="s">
        <v>1272</v>
      </c>
      <c r="L204" s="25" t="s">
        <v>1272</v>
      </c>
      <c r="M204" s="25" t="s">
        <v>1272</v>
      </c>
      <c r="N204" s="25" t="s">
        <v>1272</v>
      </c>
      <c r="O204" s="25" t="s">
        <v>1272</v>
      </c>
      <c r="P204" s="25" t="s">
        <v>1272</v>
      </c>
      <c r="Q204" s="606" t="s">
        <v>1272</v>
      </c>
      <c r="R204" s="20">
        <f>РПЗ!P202</f>
        <v>42705</v>
      </c>
      <c r="S204" s="19" t="s">
        <v>1272</v>
      </c>
      <c r="T204" s="608">
        <f>РПЗ!L202</f>
        <v>22376755</v>
      </c>
      <c r="U204" s="270" t="s">
        <v>1272</v>
      </c>
      <c r="V204" s="270" t="s">
        <v>1272</v>
      </c>
      <c r="W204" s="512" t="s">
        <v>1272</v>
      </c>
      <c r="X204" s="513" t="s">
        <v>1272</v>
      </c>
      <c r="Y204" s="612" t="s">
        <v>1272</v>
      </c>
      <c r="Z204" s="612" t="s">
        <v>1272</v>
      </c>
      <c r="AA204" s="612" t="s">
        <v>1272</v>
      </c>
      <c r="AB204" s="612" t="s">
        <v>1272</v>
      </c>
      <c r="AC204" s="612" t="s">
        <v>1272</v>
      </c>
      <c r="AD204" s="612" t="s">
        <v>1272</v>
      </c>
      <c r="AE204" s="609" t="e">
        <f>Таблица5[[#This Row],[20]]-Таблица5[[#This Row],[30]]</f>
        <v>#VALUE!</v>
      </c>
      <c r="AF204" s="610" t="e">
        <f>(1-Таблица5[[#This Row],[25]]/Таблица5[[#This Row],[20]])</f>
        <v>#VALUE!</v>
      </c>
      <c r="AG204" s="183" t="s">
        <v>1272</v>
      </c>
      <c r="AH204" s="183" t="s">
        <v>1272</v>
      </c>
      <c r="AI204" s="183" t="s">
        <v>1272</v>
      </c>
      <c r="AJ204" s="64" t="s">
        <v>123</v>
      </c>
      <c r="AK204" s="611"/>
    </row>
    <row r="205" spans="1:37" ht="141" thickBot="1" x14ac:dyDescent="0.3">
      <c r="A205" s="166" t="str">
        <f>РПЗ!A203</f>
        <v>0604-00188</v>
      </c>
      <c r="B205" s="601" t="str">
        <f>РПЗ!$D203</f>
        <v>Поставка резисторов и конденсаторов</v>
      </c>
      <c r="C205" s="602" t="str">
        <f>РПЗ!$AA203</f>
        <v>Управление закупок,
Начальник управления закупок
Смирнов Игорь Владимирович,
тел.(4855)55-68-35</v>
      </c>
      <c r="D205" s="603" t="str">
        <f>РПЗ!$AB203</f>
        <v>заказчик</v>
      </c>
      <c r="E205" s="147" t="s">
        <v>67</v>
      </c>
      <c r="F205" s="602" t="str">
        <f>РПЗ!Q203</f>
        <v>ОЗК</v>
      </c>
      <c r="G205" s="604" t="s">
        <v>118</v>
      </c>
      <c r="H205" s="605" t="s">
        <v>288</v>
      </c>
      <c r="I205" s="25">
        <v>42430</v>
      </c>
      <c r="J205" s="607">
        <f>РПЗ!O203</f>
        <v>42401</v>
      </c>
      <c r="K205" s="616">
        <v>42430</v>
      </c>
      <c r="L205" s="25">
        <v>42440</v>
      </c>
      <c r="M205" s="25">
        <v>42440</v>
      </c>
      <c r="N205" s="25">
        <v>42440</v>
      </c>
      <c r="O205" s="25">
        <v>42440</v>
      </c>
      <c r="P205" s="25">
        <v>42440</v>
      </c>
      <c r="Q205" s="606" t="s">
        <v>1272</v>
      </c>
      <c r="R205" s="20">
        <f>РПЗ!P203</f>
        <v>42461</v>
      </c>
      <c r="S205" s="19" t="s">
        <v>1272</v>
      </c>
      <c r="T205" s="608">
        <f>РПЗ!L203</f>
        <v>1150410</v>
      </c>
      <c r="U205" s="270">
        <v>1</v>
      </c>
      <c r="V205" s="270">
        <v>0</v>
      </c>
      <c r="W205" s="617" t="s">
        <v>1272</v>
      </c>
      <c r="X205" s="513" t="s">
        <v>1272</v>
      </c>
      <c r="Y205" s="618" t="s">
        <v>1272</v>
      </c>
      <c r="Z205" s="612" t="s">
        <v>1272</v>
      </c>
      <c r="AA205" s="612" t="s">
        <v>1272</v>
      </c>
      <c r="AB205" s="19" t="s">
        <v>1272</v>
      </c>
      <c r="AC205" s="612" t="s">
        <v>1272</v>
      </c>
      <c r="AD205" s="618" t="s">
        <v>1272</v>
      </c>
      <c r="AE205" s="609" t="e">
        <f>Таблица5[[#This Row],[20]]-Таблица5[[#This Row],[30]]</f>
        <v>#VALUE!</v>
      </c>
      <c r="AF205" s="610" t="e">
        <f>(1-Таблица5[[#This Row],[25]]/Таблица5[[#This Row],[20]])</f>
        <v>#VALUE!</v>
      </c>
      <c r="AG205" s="183" t="s">
        <v>1272</v>
      </c>
      <c r="AH205" s="183" t="s">
        <v>1272</v>
      </c>
      <c r="AI205" s="183" t="s">
        <v>1272</v>
      </c>
      <c r="AJ205" s="64" t="s">
        <v>123</v>
      </c>
      <c r="AK205" s="611"/>
    </row>
    <row r="206" spans="1:37" ht="141" thickBot="1" x14ac:dyDescent="0.3">
      <c r="A206" s="624" t="str">
        <f>РПЗ!A204</f>
        <v>0604-00189</v>
      </c>
      <c r="B206" s="624" t="str">
        <f>РПЗ!$D204</f>
        <v>Поставка резисторов и конденсаторов</v>
      </c>
      <c r="C206" s="625" t="str">
        <f>РПЗ!$AA204</f>
        <v>Управление закупок,
Начальник управления закупок
Смирнов Игорь Владимирович,
тел.(4855)55-68-35</v>
      </c>
      <c r="D206" s="626" t="str">
        <f>РПЗ!$AB204</f>
        <v>заказчик</v>
      </c>
      <c r="E206" s="627" t="s">
        <v>70</v>
      </c>
      <c r="F206" s="625" t="str">
        <f>РПЗ!Q204</f>
        <v>ЕП</v>
      </c>
      <c r="G206" s="628" t="s">
        <v>120</v>
      </c>
      <c r="H206" s="629" t="str">
        <f>РПЗ!W204</f>
        <v>6.6.2(32)</v>
      </c>
      <c r="I206" s="25">
        <v>42440</v>
      </c>
      <c r="J206" s="631">
        <f>РПЗ!O204</f>
        <v>42401</v>
      </c>
      <c r="K206" s="616">
        <v>42430</v>
      </c>
      <c r="L206" s="630" t="s">
        <v>1272</v>
      </c>
      <c r="M206" s="630" t="s">
        <v>1272</v>
      </c>
      <c r="N206" s="630" t="s">
        <v>1272</v>
      </c>
      <c r="O206" s="630" t="s">
        <v>1272</v>
      </c>
      <c r="P206" s="630" t="s">
        <v>1272</v>
      </c>
      <c r="Q206" s="606">
        <v>42440</v>
      </c>
      <c r="R206" s="631">
        <f>РПЗ!P204</f>
        <v>42461</v>
      </c>
      <c r="S206" s="19" t="s">
        <v>2141</v>
      </c>
      <c r="T206" s="633">
        <f>РПЗ!L204</f>
        <v>1136140.58</v>
      </c>
      <c r="U206" s="634">
        <v>1</v>
      </c>
      <c r="V206" s="617">
        <v>0</v>
      </c>
      <c r="W206" s="617">
        <v>5250010473</v>
      </c>
      <c r="X206" s="513" t="s">
        <v>2142</v>
      </c>
      <c r="Y206" s="618">
        <v>1136140.58</v>
      </c>
      <c r="Z206" s="612" t="s">
        <v>2141</v>
      </c>
      <c r="AA206" s="612" t="s">
        <v>2143</v>
      </c>
      <c r="AB206" s="19">
        <v>42440</v>
      </c>
      <c r="AC206" s="612" t="s">
        <v>1272</v>
      </c>
      <c r="AD206" s="618">
        <v>1136140.58</v>
      </c>
      <c r="AE206" s="637">
        <f>Таблица5[[#This Row],[20]]-Таблица5[[#This Row],[30]]</f>
        <v>0</v>
      </c>
      <c r="AF206" s="638">
        <f>(1-Таблица5[[#This Row],[25]]/Таблица5[[#This Row],[20]])</f>
        <v>0</v>
      </c>
      <c r="AG206" s="639" t="s">
        <v>1272</v>
      </c>
      <c r="AH206" s="639" t="s">
        <v>1272</v>
      </c>
      <c r="AI206" s="640" t="s">
        <v>1272</v>
      </c>
      <c r="AJ206" s="641" t="s">
        <v>123</v>
      </c>
      <c r="AK206" s="642"/>
    </row>
    <row r="207" spans="1:37" ht="141" thickBot="1" x14ac:dyDescent="0.3">
      <c r="A207" s="166" t="str">
        <f>РПЗ!A205</f>
        <v>0604-00190</v>
      </c>
      <c r="B207" s="601" t="str">
        <f>РПЗ!$D205</f>
        <v>Поставка резисторов и конденсаторов</v>
      </c>
      <c r="C207" s="602" t="str">
        <f>РПЗ!$AA205</f>
        <v>Управление закупок,
Начальник управления закупок
Смирнов Игорь Владимирович,
тел.(4855)55-68-35</v>
      </c>
      <c r="D207" s="603" t="str">
        <f>РПЗ!$AB205</f>
        <v>заказчик</v>
      </c>
      <c r="E207" s="147" t="s">
        <v>67</v>
      </c>
      <c r="F207" s="602" t="str">
        <f>РПЗ!Q205</f>
        <v>ОЗК</v>
      </c>
      <c r="G207" s="604" t="s">
        <v>118</v>
      </c>
      <c r="H207" s="605" t="s">
        <v>288</v>
      </c>
      <c r="I207" s="25">
        <v>42430</v>
      </c>
      <c r="J207" s="607">
        <f>РПЗ!O205</f>
        <v>42401</v>
      </c>
      <c r="K207" s="616">
        <v>42430</v>
      </c>
      <c r="L207" s="25">
        <v>42440</v>
      </c>
      <c r="M207" s="25">
        <v>42440</v>
      </c>
      <c r="N207" s="25">
        <v>42440</v>
      </c>
      <c r="O207" s="25">
        <v>42440</v>
      </c>
      <c r="P207" s="25">
        <v>42440</v>
      </c>
      <c r="Q207" s="606" t="s">
        <v>1272</v>
      </c>
      <c r="R207" s="20">
        <f>РПЗ!P205</f>
        <v>42461</v>
      </c>
      <c r="S207" s="19" t="s">
        <v>1272</v>
      </c>
      <c r="T207" s="608">
        <f>РПЗ!L205</f>
        <v>1288055</v>
      </c>
      <c r="U207" s="270">
        <v>1</v>
      </c>
      <c r="V207" s="270">
        <v>0</v>
      </c>
      <c r="W207" s="617" t="s">
        <v>1272</v>
      </c>
      <c r="X207" s="513" t="s">
        <v>1272</v>
      </c>
      <c r="Y207" s="618" t="s">
        <v>1272</v>
      </c>
      <c r="Z207" s="612" t="s">
        <v>1272</v>
      </c>
      <c r="AA207" s="612" t="s">
        <v>1272</v>
      </c>
      <c r="AB207" s="612" t="s">
        <v>1272</v>
      </c>
      <c r="AC207" s="612" t="s">
        <v>1272</v>
      </c>
      <c r="AD207" s="612" t="s">
        <v>1272</v>
      </c>
      <c r="AE207" s="609" t="e">
        <f>Таблица5[[#This Row],[20]]-Таблица5[[#This Row],[30]]</f>
        <v>#VALUE!</v>
      </c>
      <c r="AF207" s="610" t="e">
        <f>(1-Таблица5[[#This Row],[25]]/Таблица5[[#This Row],[20]])</f>
        <v>#VALUE!</v>
      </c>
      <c r="AG207" s="183" t="s">
        <v>1272</v>
      </c>
      <c r="AH207" s="183" t="s">
        <v>1272</v>
      </c>
      <c r="AI207" s="183" t="s">
        <v>1272</v>
      </c>
      <c r="AJ207" s="64" t="s">
        <v>123</v>
      </c>
      <c r="AK207" s="611"/>
    </row>
    <row r="208" spans="1:37" ht="141" thickBot="1" x14ac:dyDescent="0.3">
      <c r="A208" s="166" t="str">
        <f>РПЗ!A206</f>
        <v>0604-00191</v>
      </c>
      <c r="B208" s="601" t="str">
        <f>РПЗ!$D206</f>
        <v>Поставка резисторов и конденсаторов</v>
      </c>
      <c r="C208" s="602" t="str">
        <f>РПЗ!$AA206</f>
        <v>Управление закупок,
Начальник управления закупок
Смирнов Игорь Владимирович,
тел.(4855)55-68-35</v>
      </c>
      <c r="D208" s="603" t="str">
        <f>РПЗ!$AB206</f>
        <v>заказчик</v>
      </c>
      <c r="E208" s="147" t="s">
        <v>67</v>
      </c>
      <c r="F208" s="602" t="str">
        <f>РПЗ!Q206</f>
        <v>ОЗК</v>
      </c>
      <c r="G208" s="604" t="s">
        <v>118</v>
      </c>
      <c r="H208" s="605" t="s">
        <v>288</v>
      </c>
      <c r="I208" s="25">
        <v>42439</v>
      </c>
      <c r="J208" s="607">
        <f>РПЗ!O206</f>
        <v>42430</v>
      </c>
      <c r="K208" s="616">
        <v>42430</v>
      </c>
      <c r="L208" s="25">
        <v>42458</v>
      </c>
      <c r="M208" s="25">
        <v>42451</v>
      </c>
      <c r="N208" s="25">
        <v>42458</v>
      </c>
      <c r="O208" s="25">
        <v>42451</v>
      </c>
      <c r="P208" s="25">
        <v>42458</v>
      </c>
      <c r="Q208" s="606" t="s">
        <v>1272</v>
      </c>
      <c r="R208" s="20">
        <f>РПЗ!P206</f>
        <v>42461</v>
      </c>
      <c r="S208" s="20">
        <v>42430</v>
      </c>
      <c r="T208" s="608">
        <f>РПЗ!L206</f>
        <v>823070</v>
      </c>
      <c r="U208" s="270">
        <v>1</v>
      </c>
      <c r="V208" s="270">
        <v>0</v>
      </c>
      <c r="W208" s="617" t="s">
        <v>1272</v>
      </c>
      <c r="X208" s="513" t="s">
        <v>1272</v>
      </c>
      <c r="Y208" s="618" t="s">
        <v>1272</v>
      </c>
      <c r="Z208" s="20" t="s">
        <v>1272</v>
      </c>
      <c r="AA208" s="612" t="s">
        <v>1272</v>
      </c>
      <c r="AB208" s="612" t="s">
        <v>1272</v>
      </c>
      <c r="AC208" s="612" t="s">
        <v>1272</v>
      </c>
      <c r="AD208" s="612" t="s">
        <v>1272</v>
      </c>
      <c r="AE208" s="609" t="e">
        <f>Таблица5[[#This Row],[20]]-Таблица5[[#This Row],[30]]</f>
        <v>#VALUE!</v>
      </c>
      <c r="AF208" s="610" t="e">
        <f>(1-Таблица5[[#This Row],[25]]/Таблица5[[#This Row],[20]])</f>
        <v>#VALUE!</v>
      </c>
      <c r="AG208" s="183" t="s">
        <v>1272</v>
      </c>
      <c r="AH208" s="183" t="s">
        <v>1272</v>
      </c>
      <c r="AI208" s="183" t="s">
        <v>1272</v>
      </c>
      <c r="AJ208" s="64" t="s">
        <v>123</v>
      </c>
      <c r="AK208" s="611"/>
    </row>
    <row r="209" spans="1:37" ht="141" thickBot="1" x14ac:dyDescent="0.3">
      <c r="A209" s="166" t="str">
        <f>РПЗ!A207</f>
        <v>0604-00192</v>
      </c>
      <c r="B209" s="601" t="str">
        <f>РПЗ!$D207</f>
        <v>Поставка полупроводниковых приборов</v>
      </c>
      <c r="C209" s="602" t="str">
        <f>РПЗ!$AA207</f>
        <v>Управление закупок,
Начальник управления закупок
Смирнов Игорь Владимирович,
тел.(4855)55-68-35</v>
      </c>
      <c r="D209" s="603" t="str">
        <f>РПЗ!$AB207</f>
        <v>ОАО "ОПК"</v>
      </c>
      <c r="E209" s="147" t="s">
        <v>49</v>
      </c>
      <c r="F209" s="602" t="str">
        <f>РПЗ!Q207</f>
        <v>ОК</v>
      </c>
      <c r="G209" s="604"/>
      <c r="H209" s="605" t="str">
        <f>РПЗ!W207</f>
        <v>не применимо</v>
      </c>
      <c r="I209" s="613" t="s">
        <v>1272</v>
      </c>
      <c r="J209" s="607">
        <f>РПЗ!O207</f>
        <v>42461</v>
      </c>
      <c r="K209" s="616" t="s">
        <v>1272</v>
      </c>
      <c r="L209" s="25" t="s">
        <v>1272</v>
      </c>
      <c r="M209" s="25" t="s">
        <v>1272</v>
      </c>
      <c r="N209" s="25" t="s">
        <v>1272</v>
      </c>
      <c r="O209" s="25" t="s">
        <v>1272</v>
      </c>
      <c r="P209" s="25" t="s">
        <v>1272</v>
      </c>
      <c r="Q209" s="606" t="s">
        <v>1272</v>
      </c>
      <c r="R209" s="20">
        <f>РПЗ!P207</f>
        <v>42705</v>
      </c>
      <c r="S209" s="19" t="s">
        <v>1272</v>
      </c>
      <c r="T209" s="608">
        <f>РПЗ!L207</f>
        <v>101973843</v>
      </c>
      <c r="U209" s="270" t="s">
        <v>1272</v>
      </c>
      <c r="V209" s="270" t="s">
        <v>1272</v>
      </c>
      <c r="W209" s="512" t="s">
        <v>1272</v>
      </c>
      <c r="X209" s="513" t="s">
        <v>1272</v>
      </c>
      <c r="Y209" s="612" t="s">
        <v>1272</v>
      </c>
      <c r="Z209" s="612" t="s">
        <v>1272</v>
      </c>
      <c r="AA209" s="612" t="s">
        <v>1272</v>
      </c>
      <c r="AB209" s="612" t="s">
        <v>1272</v>
      </c>
      <c r="AC209" s="612" t="s">
        <v>1272</v>
      </c>
      <c r="AD209" s="612" t="s">
        <v>1272</v>
      </c>
      <c r="AE209" s="609" t="e">
        <f>Таблица5[[#This Row],[20]]-Таблица5[[#This Row],[30]]</f>
        <v>#VALUE!</v>
      </c>
      <c r="AF209" s="610" t="e">
        <f>(1-Таблица5[[#This Row],[25]]/Таблица5[[#This Row],[20]])</f>
        <v>#VALUE!</v>
      </c>
      <c r="AG209" s="183" t="s">
        <v>1272</v>
      </c>
      <c r="AH209" s="183" t="s">
        <v>1272</v>
      </c>
      <c r="AI209" s="183" t="s">
        <v>1272</v>
      </c>
      <c r="AJ209" s="64" t="s">
        <v>123</v>
      </c>
      <c r="AK209" s="611"/>
    </row>
    <row r="210" spans="1:37" ht="141" thickBot="1" x14ac:dyDescent="0.3">
      <c r="A210" s="166" t="str">
        <f>РПЗ!A208</f>
        <v>0604-00193</v>
      </c>
      <c r="B210" s="601" t="str">
        <f>РПЗ!$D208</f>
        <v xml:space="preserve"> Поставка полупроводниковых приборов</v>
      </c>
      <c r="C210" s="602" t="str">
        <f>РПЗ!$AA208</f>
        <v>Управление закупок,
Начальник управления закупок
Смирнов Игорь Владимирович,
тел.(4855)55-68-35</v>
      </c>
      <c r="D210" s="603" t="str">
        <f>РПЗ!$AB208</f>
        <v>заказчик</v>
      </c>
      <c r="E210" s="147" t="s">
        <v>58</v>
      </c>
      <c r="F210" s="602" t="str">
        <f>РПЗ!Q208</f>
        <v>ЕП</v>
      </c>
      <c r="G210" s="604" t="s">
        <v>120</v>
      </c>
      <c r="H210" s="605" t="str">
        <f>РПЗ!W208</f>
        <v>6.6.2(11)</v>
      </c>
      <c r="I210" s="25">
        <v>42387</v>
      </c>
      <c r="J210" s="607">
        <f>РПЗ!O208</f>
        <v>42370</v>
      </c>
      <c r="K210" s="616">
        <v>42370</v>
      </c>
      <c r="L210" s="25" t="s">
        <v>1272</v>
      </c>
      <c r="M210" s="25" t="s">
        <v>1272</v>
      </c>
      <c r="N210" s="25" t="s">
        <v>1272</v>
      </c>
      <c r="O210" s="25" t="s">
        <v>1272</v>
      </c>
      <c r="P210" s="25" t="s">
        <v>1272</v>
      </c>
      <c r="Q210" s="606" t="s">
        <v>1272</v>
      </c>
      <c r="R210" s="20">
        <f>РПЗ!P208</f>
        <v>42705</v>
      </c>
      <c r="S210" s="19" t="s">
        <v>1272</v>
      </c>
      <c r="T210" s="608">
        <f>РПЗ!L208</f>
        <v>38503459</v>
      </c>
      <c r="U210" s="270">
        <v>1</v>
      </c>
      <c r="V210" s="270">
        <v>0</v>
      </c>
      <c r="W210" s="512">
        <v>7017089432</v>
      </c>
      <c r="X210" s="513" t="s">
        <v>2150</v>
      </c>
      <c r="Y210" s="618">
        <v>38503459</v>
      </c>
      <c r="Z210" s="612" t="s">
        <v>1272</v>
      </c>
      <c r="AA210" s="612" t="s">
        <v>1272</v>
      </c>
      <c r="AB210" s="612" t="s">
        <v>1272</v>
      </c>
      <c r="AC210" s="612" t="s">
        <v>1272</v>
      </c>
      <c r="AD210" s="612" t="s">
        <v>1272</v>
      </c>
      <c r="AE210" s="609" t="e">
        <f>Таблица5[[#This Row],[20]]-Таблица5[[#This Row],[30]]</f>
        <v>#VALUE!</v>
      </c>
      <c r="AF210" s="610">
        <f>(1-Таблица5[[#This Row],[25]]/Таблица5[[#This Row],[20]])</f>
        <v>0</v>
      </c>
      <c r="AG210" s="183" t="s">
        <v>1272</v>
      </c>
      <c r="AH210" s="183" t="s">
        <v>1272</v>
      </c>
      <c r="AI210" s="183" t="s">
        <v>1272</v>
      </c>
      <c r="AJ210" s="64" t="s">
        <v>123</v>
      </c>
      <c r="AK210" s="611"/>
    </row>
    <row r="211" spans="1:37" ht="141" thickBot="1" x14ac:dyDescent="0.3">
      <c r="A211" s="166" t="str">
        <f>РПЗ!A209</f>
        <v>0604-00194</v>
      </c>
      <c r="B211" s="601" t="str">
        <f>РПЗ!$D209</f>
        <v>Поставка полупроводниковых приборов</v>
      </c>
      <c r="C211" s="602" t="str">
        <f>РПЗ!$AA209</f>
        <v>Управление закупок,
Начальник управления закупок
Смирнов Игорь Владимирович,
тел.(4855)55-68-35</v>
      </c>
      <c r="D211" s="603" t="str">
        <f>РПЗ!$AB209</f>
        <v>заказчик</v>
      </c>
      <c r="E211" s="147" t="s">
        <v>70</v>
      </c>
      <c r="F211" s="602" t="str">
        <f>РПЗ!Q209</f>
        <v>ЕП</v>
      </c>
      <c r="G211" s="604" t="s">
        <v>120</v>
      </c>
      <c r="H211" s="605" t="str">
        <f>РПЗ!W209</f>
        <v>6.6.2(11)</v>
      </c>
      <c r="I211" s="25">
        <v>42414</v>
      </c>
      <c r="J211" s="607">
        <f>РПЗ!O209</f>
        <v>42430</v>
      </c>
      <c r="K211" s="616">
        <v>42401</v>
      </c>
      <c r="L211" s="25" t="s">
        <v>1272</v>
      </c>
      <c r="M211" s="25" t="s">
        <v>1272</v>
      </c>
      <c r="N211" s="25" t="s">
        <v>1272</v>
      </c>
      <c r="O211" s="25" t="s">
        <v>1272</v>
      </c>
      <c r="P211" s="25" t="s">
        <v>1272</v>
      </c>
      <c r="Q211" s="606">
        <v>42415</v>
      </c>
      <c r="R211" s="20">
        <f>РПЗ!P209</f>
        <v>42705</v>
      </c>
      <c r="S211" s="20">
        <v>42401</v>
      </c>
      <c r="T211" s="608">
        <f>РПЗ!L209</f>
        <v>499989.6</v>
      </c>
      <c r="U211" s="270">
        <v>1</v>
      </c>
      <c r="V211" s="270">
        <v>0</v>
      </c>
      <c r="W211" s="617">
        <v>5050108496</v>
      </c>
      <c r="X211" s="513" t="s">
        <v>2147</v>
      </c>
      <c r="Y211" s="618">
        <v>499989.6</v>
      </c>
      <c r="Z211" s="20">
        <v>42401</v>
      </c>
      <c r="AA211" s="612">
        <v>35</v>
      </c>
      <c r="AB211" s="19">
        <v>42415</v>
      </c>
      <c r="AC211" s="612" t="s">
        <v>1272</v>
      </c>
      <c r="AD211" s="618">
        <v>499989.6</v>
      </c>
      <c r="AE211" s="609">
        <f>Таблица5[[#This Row],[20]]-Таблица5[[#This Row],[30]]</f>
        <v>0</v>
      </c>
      <c r="AF211" s="610">
        <f>(1-Таблица5[[#This Row],[25]]/Таблица5[[#This Row],[20]])</f>
        <v>0</v>
      </c>
      <c r="AG211" s="183" t="s">
        <v>1272</v>
      </c>
      <c r="AH211" s="183" t="s">
        <v>1272</v>
      </c>
      <c r="AI211" s="183" t="s">
        <v>1272</v>
      </c>
      <c r="AJ211" s="64" t="s">
        <v>123</v>
      </c>
      <c r="AK211" s="611"/>
    </row>
    <row r="212" spans="1:37" ht="141" thickBot="1" x14ac:dyDescent="0.3">
      <c r="A212" s="166" t="str">
        <f>РПЗ!A210</f>
        <v>0604-00195</v>
      </c>
      <c r="B212" s="601" t="str">
        <f>РПЗ!$D210</f>
        <v xml:space="preserve"> Поставка микромодулей, трансформаторов,    дросселей,   функциональных приборов</v>
      </c>
      <c r="C212" s="602" t="str">
        <f>РПЗ!$AA210</f>
        <v>Управление закупок,
Начальник управления закупок
Смирнов Игорь Владимирович,
тел.(4855)55-68-35</v>
      </c>
      <c r="D212" s="603" t="str">
        <f>РПЗ!$AB210</f>
        <v>ОАО "ОПК"</v>
      </c>
      <c r="E212" s="147" t="s">
        <v>49</v>
      </c>
      <c r="F212" s="602" t="str">
        <f>РПЗ!Q210</f>
        <v>ОР</v>
      </c>
      <c r="G212" s="604"/>
      <c r="H212" s="605" t="str">
        <f>РПЗ!W210</f>
        <v>не применимо</v>
      </c>
      <c r="I212" s="613" t="s">
        <v>1272</v>
      </c>
      <c r="J212" s="607">
        <f>РПЗ!O210</f>
        <v>42461</v>
      </c>
      <c r="K212" s="616" t="s">
        <v>1272</v>
      </c>
      <c r="L212" s="25" t="s">
        <v>1272</v>
      </c>
      <c r="M212" s="25" t="s">
        <v>1272</v>
      </c>
      <c r="N212" s="25" t="s">
        <v>1272</v>
      </c>
      <c r="O212" s="25" t="s">
        <v>1272</v>
      </c>
      <c r="P212" s="25" t="s">
        <v>1272</v>
      </c>
      <c r="Q212" s="606" t="s">
        <v>1272</v>
      </c>
      <c r="R212" s="20">
        <f>РПЗ!P210</f>
        <v>42705</v>
      </c>
      <c r="S212" s="19" t="s">
        <v>1272</v>
      </c>
      <c r="T212" s="608">
        <f>РПЗ!L210</f>
        <v>62138250.039999999</v>
      </c>
      <c r="U212" s="270" t="s">
        <v>1272</v>
      </c>
      <c r="V212" s="270" t="s">
        <v>1272</v>
      </c>
      <c r="W212" s="512" t="s">
        <v>1272</v>
      </c>
      <c r="X212" s="513" t="s">
        <v>1272</v>
      </c>
      <c r="Y212" s="612" t="s">
        <v>1272</v>
      </c>
      <c r="Z212" s="612" t="s">
        <v>1272</v>
      </c>
      <c r="AA212" s="612" t="s">
        <v>1272</v>
      </c>
      <c r="AB212" s="612" t="s">
        <v>1272</v>
      </c>
      <c r="AC212" s="612" t="s">
        <v>1272</v>
      </c>
      <c r="AD212" s="612" t="s">
        <v>1272</v>
      </c>
      <c r="AE212" s="609" t="e">
        <f>Таблица5[[#This Row],[20]]-Таблица5[[#This Row],[30]]</f>
        <v>#VALUE!</v>
      </c>
      <c r="AF212" s="610" t="e">
        <f>(1-Таблица5[[#This Row],[25]]/Таблица5[[#This Row],[20]])</f>
        <v>#VALUE!</v>
      </c>
      <c r="AG212" s="183" t="s">
        <v>1272</v>
      </c>
      <c r="AH212" s="183" t="s">
        <v>1272</v>
      </c>
      <c r="AI212" s="183" t="s">
        <v>1272</v>
      </c>
      <c r="AJ212" s="64" t="s">
        <v>123</v>
      </c>
      <c r="AK212" s="611"/>
    </row>
    <row r="213" spans="1:37" ht="141" thickBot="1" x14ac:dyDescent="0.3">
      <c r="A213" s="166" t="str">
        <f>РПЗ!A212</f>
        <v>0604-00197</v>
      </c>
      <c r="B213" s="601" t="str">
        <f>РПЗ!$D212</f>
        <v>Поставка радиокомпонентов прочих</v>
      </c>
      <c r="C213" s="602" t="str">
        <f>РПЗ!$AA212</f>
        <v>Управление закупок,
Начальник управления закупок
Смирнов Игорь Владимирович,
тел.(4855)55-68-35</v>
      </c>
      <c r="D213" s="603" t="str">
        <f>РПЗ!$AB212</f>
        <v>ОАО "ОПК"</v>
      </c>
      <c r="E213" s="147" t="s">
        <v>49</v>
      </c>
      <c r="F213" s="602" t="str">
        <f>РПЗ!Q212</f>
        <v>ОК</v>
      </c>
      <c r="G213" s="604"/>
      <c r="H213" s="605" t="str">
        <f>РПЗ!W212</f>
        <v>не применимо</v>
      </c>
      <c r="I213" s="613" t="s">
        <v>1272</v>
      </c>
      <c r="J213" s="607">
        <f>РПЗ!O212</f>
        <v>42461</v>
      </c>
      <c r="K213" s="616" t="s">
        <v>1272</v>
      </c>
      <c r="L213" s="25" t="s">
        <v>1272</v>
      </c>
      <c r="M213" s="25" t="s">
        <v>1272</v>
      </c>
      <c r="N213" s="25" t="s">
        <v>1272</v>
      </c>
      <c r="O213" s="25" t="s">
        <v>1272</v>
      </c>
      <c r="P213" s="25" t="s">
        <v>1272</v>
      </c>
      <c r="Q213" s="606" t="s">
        <v>1272</v>
      </c>
      <c r="R213" s="20">
        <f>РПЗ!P212</f>
        <v>42705</v>
      </c>
      <c r="S213" s="19" t="s">
        <v>1272</v>
      </c>
      <c r="T213" s="608">
        <f>РПЗ!L212</f>
        <v>2551217</v>
      </c>
      <c r="U213" s="270" t="s">
        <v>1272</v>
      </c>
      <c r="V213" s="270" t="s">
        <v>1272</v>
      </c>
      <c r="W213" s="512" t="s">
        <v>1272</v>
      </c>
      <c r="X213" s="513" t="s">
        <v>1272</v>
      </c>
      <c r="Y213" s="612" t="s">
        <v>1272</v>
      </c>
      <c r="Z213" s="612" t="s">
        <v>1272</v>
      </c>
      <c r="AA213" s="612" t="s">
        <v>1272</v>
      </c>
      <c r="AB213" s="612" t="s">
        <v>1272</v>
      </c>
      <c r="AC213" s="612" t="s">
        <v>1272</v>
      </c>
      <c r="AD213" s="612" t="s">
        <v>1272</v>
      </c>
      <c r="AE213" s="609" t="e">
        <f>Таблица5[[#This Row],[20]]-Таблица5[[#This Row],[30]]</f>
        <v>#VALUE!</v>
      </c>
      <c r="AF213" s="610" t="e">
        <f>(1-Таблица5[[#This Row],[25]]/Таблица5[[#This Row],[20]])</f>
        <v>#VALUE!</v>
      </c>
      <c r="AG213" s="183" t="s">
        <v>1272</v>
      </c>
      <c r="AH213" s="183" t="s">
        <v>1272</v>
      </c>
      <c r="AI213" s="183" t="s">
        <v>1272</v>
      </c>
      <c r="AJ213" s="64" t="s">
        <v>123</v>
      </c>
      <c r="AK213" s="611"/>
    </row>
    <row r="214" spans="1:37" ht="141" thickBot="1" x14ac:dyDescent="0.3">
      <c r="A214" s="166" t="str">
        <f>РПЗ!A213</f>
        <v>0604-00198</v>
      </c>
      <c r="B214" s="601" t="str">
        <f>РПЗ!$D213</f>
        <v>Поставка радиокомпонентов прочих</v>
      </c>
      <c r="C214" s="602" t="str">
        <f>РПЗ!$AA213</f>
        <v>Управление закупок,
Начальник управления закупок
Смирнов Игорь Владимирович,
тел.(4855)55-68-35</v>
      </c>
      <c r="D214" s="603" t="str">
        <f>РПЗ!$AB213</f>
        <v>заказчик</v>
      </c>
      <c r="E214" s="147" t="s">
        <v>58</v>
      </c>
      <c r="F214" s="602" t="str">
        <f>РПЗ!Q213</f>
        <v>ЕП</v>
      </c>
      <c r="G214" s="604" t="s">
        <v>120</v>
      </c>
      <c r="H214" s="605" t="str">
        <f>РПЗ!W213</f>
        <v>6.6.2(11)</v>
      </c>
      <c r="I214" s="25">
        <v>42397</v>
      </c>
      <c r="J214" s="607">
        <f>РПЗ!O213</f>
        <v>42401</v>
      </c>
      <c r="K214" s="616">
        <v>42401</v>
      </c>
      <c r="L214" s="25" t="s">
        <v>1272</v>
      </c>
      <c r="M214" s="25" t="s">
        <v>1272</v>
      </c>
      <c r="N214" s="25" t="s">
        <v>1272</v>
      </c>
      <c r="O214" s="25" t="s">
        <v>1272</v>
      </c>
      <c r="P214" s="25" t="s">
        <v>1272</v>
      </c>
      <c r="Q214" s="606" t="s">
        <v>1272</v>
      </c>
      <c r="R214" s="20">
        <f>РПЗ!P213</f>
        <v>42461</v>
      </c>
      <c r="S214" s="19" t="s">
        <v>1272</v>
      </c>
      <c r="T214" s="608">
        <f>РПЗ!L213</f>
        <v>460874.96</v>
      </c>
      <c r="U214" s="270">
        <v>1</v>
      </c>
      <c r="V214" s="270">
        <v>0</v>
      </c>
      <c r="W214" s="512">
        <v>5050108496</v>
      </c>
      <c r="X214" s="513" t="s">
        <v>1814</v>
      </c>
      <c r="Y214" s="618">
        <v>460874.96</v>
      </c>
      <c r="Z214" s="612" t="s">
        <v>1272</v>
      </c>
      <c r="AA214" s="612" t="s">
        <v>1272</v>
      </c>
      <c r="AB214" s="612" t="s">
        <v>1272</v>
      </c>
      <c r="AC214" s="612" t="s">
        <v>1272</v>
      </c>
      <c r="AD214" s="612" t="s">
        <v>1272</v>
      </c>
      <c r="AE214" s="609" t="e">
        <f>Таблица5[[#This Row],[20]]-Таблица5[[#This Row],[30]]</f>
        <v>#VALUE!</v>
      </c>
      <c r="AF214" s="610">
        <f>(1-Таблица5[[#This Row],[25]]/Таблица5[[#This Row],[20]])</f>
        <v>0</v>
      </c>
      <c r="AG214" s="183" t="s">
        <v>1272</v>
      </c>
      <c r="AH214" s="183" t="s">
        <v>1272</v>
      </c>
      <c r="AI214" s="183" t="s">
        <v>1272</v>
      </c>
      <c r="AJ214" s="64" t="s">
        <v>123</v>
      </c>
      <c r="AK214" s="611"/>
    </row>
    <row r="215" spans="1:37" ht="141" thickBot="1" x14ac:dyDescent="0.3">
      <c r="A215" s="166" t="str">
        <f>РПЗ!A214</f>
        <v>0604-00199</v>
      </c>
      <c r="B215" s="601" t="str">
        <f>РПЗ!$D214</f>
        <v>Поставка установочных  и  присоединительных  изделияй</v>
      </c>
      <c r="C215" s="602" t="str">
        <f>РПЗ!$AA214</f>
        <v>Управление закупок,
Начальник управления закупок
Смирнов Игорь Владимирович,
тел.(4855)55-68-35</v>
      </c>
      <c r="D215" s="603" t="str">
        <f>РПЗ!$AB214</f>
        <v>ОАО "ОПК"</v>
      </c>
      <c r="E215" s="147" t="s">
        <v>49</v>
      </c>
      <c r="F215" s="602" t="str">
        <f>РПЗ!Q214</f>
        <v>ОР</v>
      </c>
      <c r="G215" s="604"/>
      <c r="H215" s="605" t="str">
        <f>РПЗ!W214</f>
        <v>не применимо</v>
      </c>
      <c r="I215" s="613" t="s">
        <v>1272</v>
      </c>
      <c r="J215" s="607">
        <f>РПЗ!O214</f>
        <v>42461</v>
      </c>
      <c r="K215" s="616" t="s">
        <v>1272</v>
      </c>
      <c r="L215" s="25" t="s">
        <v>1272</v>
      </c>
      <c r="M215" s="25" t="s">
        <v>1272</v>
      </c>
      <c r="N215" s="25" t="s">
        <v>1272</v>
      </c>
      <c r="O215" s="25" t="s">
        <v>1272</v>
      </c>
      <c r="P215" s="25" t="s">
        <v>1272</v>
      </c>
      <c r="Q215" s="606" t="s">
        <v>1272</v>
      </c>
      <c r="R215" s="20">
        <f>РПЗ!P214</f>
        <v>42705</v>
      </c>
      <c r="S215" s="19" t="s">
        <v>1272</v>
      </c>
      <c r="T215" s="608">
        <f>РПЗ!L214</f>
        <v>59740426</v>
      </c>
      <c r="U215" s="270" t="s">
        <v>1272</v>
      </c>
      <c r="V215" s="270" t="s">
        <v>1272</v>
      </c>
      <c r="W215" s="512" t="s">
        <v>1272</v>
      </c>
      <c r="X215" s="513" t="s">
        <v>1272</v>
      </c>
      <c r="Y215" s="612" t="s">
        <v>1272</v>
      </c>
      <c r="Z215" s="612" t="s">
        <v>1272</v>
      </c>
      <c r="AA215" s="612" t="s">
        <v>1272</v>
      </c>
      <c r="AB215" s="612" t="s">
        <v>1272</v>
      </c>
      <c r="AC215" s="612" t="s">
        <v>1272</v>
      </c>
      <c r="AD215" s="612" t="s">
        <v>1272</v>
      </c>
      <c r="AE215" s="609" t="e">
        <f>Таблица5[[#This Row],[20]]-Таблица5[[#This Row],[30]]</f>
        <v>#VALUE!</v>
      </c>
      <c r="AF215" s="610" t="e">
        <f>(1-Таблица5[[#This Row],[25]]/Таблица5[[#This Row],[20]])</f>
        <v>#VALUE!</v>
      </c>
      <c r="AG215" s="183" t="s">
        <v>1272</v>
      </c>
      <c r="AH215" s="183" t="s">
        <v>1272</v>
      </c>
      <c r="AI215" s="183" t="s">
        <v>1272</v>
      </c>
      <c r="AJ215" s="64" t="s">
        <v>123</v>
      </c>
      <c r="AK215" s="611"/>
    </row>
    <row r="216" spans="1:37" ht="141" thickBot="1" x14ac:dyDescent="0.3">
      <c r="A216" s="166" t="str">
        <f>РПЗ!A215</f>
        <v>0604-00200</v>
      </c>
      <c r="B216" s="601" t="str">
        <f>РПЗ!$D215</f>
        <v>Поставка установочных  и  присоединительных  изделияй</v>
      </c>
      <c r="C216" s="602" t="str">
        <f>РПЗ!$AA215</f>
        <v>Управление закупок,
Начальник управления закупок
Смирнов Игорь Владимирович,
тел.(4855)55-68-35</v>
      </c>
      <c r="D216" s="603" t="str">
        <f>РПЗ!$AB215</f>
        <v>заказчик</v>
      </c>
      <c r="E216" s="147" t="s">
        <v>58</v>
      </c>
      <c r="F216" s="602" t="str">
        <f>РПЗ!Q215</f>
        <v>ЕП</v>
      </c>
      <c r="G216" s="604" t="s">
        <v>120</v>
      </c>
      <c r="H216" s="605" t="str">
        <f>РПЗ!W215</f>
        <v>6.6.2(10)</v>
      </c>
      <c r="I216" s="25">
        <v>42412</v>
      </c>
      <c r="J216" s="607">
        <f>РПЗ!O215</f>
        <v>42401</v>
      </c>
      <c r="K216" s="616" t="s">
        <v>1272</v>
      </c>
      <c r="L216" s="25" t="s">
        <v>1272</v>
      </c>
      <c r="M216" s="25" t="s">
        <v>1272</v>
      </c>
      <c r="N216" s="25" t="s">
        <v>1272</v>
      </c>
      <c r="O216" s="25" t="s">
        <v>1272</v>
      </c>
      <c r="P216" s="25" t="s">
        <v>1272</v>
      </c>
      <c r="Q216" s="606" t="s">
        <v>1272</v>
      </c>
      <c r="R216" s="20" t="str">
        <f>РПЗ!P215</f>
        <v>1 кв. 2016</v>
      </c>
      <c r="S216" s="19" t="s">
        <v>1272</v>
      </c>
      <c r="T216" s="608">
        <f>РПЗ!L215</f>
        <v>190423</v>
      </c>
      <c r="U216" s="270">
        <v>1</v>
      </c>
      <c r="V216" s="270">
        <v>0</v>
      </c>
      <c r="W216" s="512">
        <v>1217000287</v>
      </c>
      <c r="X216" s="513" t="s">
        <v>1821</v>
      </c>
      <c r="Y216" s="618">
        <v>190423</v>
      </c>
      <c r="Z216" s="612" t="s">
        <v>1272</v>
      </c>
      <c r="AA216" s="612" t="s">
        <v>1272</v>
      </c>
      <c r="AB216" s="612" t="s">
        <v>1272</v>
      </c>
      <c r="AC216" s="612" t="s">
        <v>1272</v>
      </c>
      <c r="AD216" s="612" t="s">
        <v>1272</v>
      </c>
      <c r="AE216" s="609" t="e">
        <f>Таблица5[[#This Row],[20]]-Таблица5[[#This Row],[30]]</f>
        <v>#VALUE!</v>
      </c>
      <c r="AF216" s="610">
        <f>(1-Таблица5[[#This Row],[25]]/Таблица5[[#This Row],[20]])</f>
        <v>0</v>
      </c>
      <c r="AG216" s="183" t="s">
        <v>1272</v>
      </c>
      <c r="AH216" s="183" t="s">
        <v>1272</v>
      </c>
      <c r="AI216" s="183" t="s">
        <v>1272</v>
      </c>
      <c r="AJ216" s="64" t="s">
        <v>123</v>
      </c>
      <c r="AK216" s="611"/>
    </row>
    <row r="217" spans="1:37" ht="141" thickBot="1" x14ac:dyDescent="0.3">
      <c r="A217" s="166" t="str">
        <f>РПЗ!A216</f>
        <v>0604-00201</v>
      </c>
      <c r="B217" s="601" t="str">
        <f>РПЗ!$D216</f>
        <v>Поставка установочных  и  присоединительных  изделияй</v>
      </c>
      <c r="C217" s="602" t="str">
        <f>РПЗ!$AA216</f>
        <v>Управление закупок,
Начальник управления закупок
Смирнов Игорь Владимирович,
тел.(4855)55-68-35</v>
      </c>
      <c r="D217" s="603" t="str">
        <f>РПЗ!$AB216</f>
        <v>заказчик</v>
      </c>
      <c r="E217" s="147" t="s">
        <v>58</v>
      </c>
      <c r="F217" s="602" t="str">
        <f>РПЗ!Q216</f>
        <v>ЕП</v>
      </c>
      <c r="G217" s="604" t="s">
        <v>120</v>
      </c>
      <c r="H217" s="605" t="str">
        <f>РПЗ!W216</f>
        <v>6.6.2(10)</v>
      </c>
      <c r="I217" s="25">
        <v>42433</v>
      </c>
      <c r="J217" s="607">
        <f>РПЗ!O216</f>
        <v>42430</v>
      </c>
      <c r="K217" s="616">
        <v>42430</v>
      </c>
      <c r="L217" s="25" t="s">
        <v>1272</v>
      </c>
      <c r="M217" s="25" t="s">
        <v>1272</v>
      </c>
      <c r="N217" s="25" t="s">
        <v>1272</v>
      </c>
      <c r="O217" s="25" t="s">
        <v>1272</v>
      </c>
      <c r="P217" s="25" t="s">
        <v>1272</v>
      </c>
      <c r="Q217" s="606" t="s">
        <v>1272</v>
      </c>
      <c r="R217" s="20">
        <f>РПЗ!P216</f>
        <v>42522</v>
      </c>
      <c r="S217" s="19" t="s">
        <v>1272</v>
      </c>
      <c r="T217" s="608">
        <f>РПЗ!L216</f>
        <v>147760.4</v>
      </c>
      <c r="U217" s="270">
        <v>1</v>
      </c>
      <c r="V217" s="270">
        <v>0</v>
      </c>
      <c r="W217" s="512">
        <v>1657032272</v>
      </c>
      <c r="X217" s="513" t="s">
        <v>1823</v>
      </c>
      <c r="Y217" s="618">
        <v>147760.4</v>
      </c>
      <c r="Z217" s="612" t="s">
        <v>1272</v>
      </c>
      <c r="AA217" s="612" t="s">
        <v>1272</v>
      </c>
      <c r="AB217" s="612" t="s">
        <v>1272</v>
      </c>
      <c r="AC217" s="612" t="s">
        <v>1272</v>
      </c>
      <c r="AD217" s="612" t="s">
        <v>1272</v>
      </c>
      <c r="AE217" s="609" t="e">
        <f>Таблица5[[#This Row],[20]]-Таблица5[[#This Row],[30]]</f>
        <v>#VALUE!</v>
      </c>
      <c r="AF217" s="610">
        <f>(1-Таблица5[[#This Row],[25]]/Таблица5[[#This Row],[20]])</f>
        <v>0</v>
      </c>
      <c r="AG217" s="183" t="s">
        <v>1272</v>
      </c>
      <c r="AH217" s="183" t="s">
        <v>1272</v>
      </c>
      <c r="AI217" s="183" t="s">
        <v>1272</v>
      </c>
      <c r="AJ217" s="64" t="s">
        <v>123</v>
      </c>
      <c r="AK217" s="611"/>
    </row>
    <row r="218" spans="1:37" ht="141" thickBot="1" x14ac:dyDescent="0.3">
      <c r="A218" s="166" t="str">
        <f>РПЗ!A217</f>
        <v>0604-00202</v>
      </c>
      <c r="B218" s="601" t="str">
        <f>РПЗ!$D217</f>
        <v xml:space="preserve"> Поставка установочных  и  присоединительных  изделияй</v>
      </c>
      <c r="C218" s="602" t="str">
        <f>РПЗ!$AA217</f>
        <v>Управление закупок,
Начальник управления закупок
Смирнов Игорь Владимирович,
тел.(4855)55-68-35</v>
      </c>
      <c r="D218" s="603" t="str">
        <f>РПЗ!$AB217</f>
        <v>заказчик</v>
      </c>
      <c r="E218" s="147" t="s">
        <v>58</v>
      </c>
      <c r="F218" s="602" t="str">
        <f>РПЗ!Q217</f>
        <v>ЕП</v>
      </c>
      <c r="G218" s="604" t="s">
        <v>120</v>
      </c>
      <c r="H218" s="605" t="str">
        <f>РПЗ!W217</f>
        <v>6.6.2(10)</v>
      </c>
      <c r="I218" s="25">
        <v>42433</v>
      </c>
      <c r="J218" s="607">
        <f>РПЗ!O217</f>
        <v>42430</v>
      </c>
      <c r="K218" s="616">
        <v>42430</v>
      </c>
      <c r="L218" s="25" t="s">
        <v>1272</v>
      </c>
      <c r="M218" s="25" t="s">
        <v>1272</v>
      </c>
      <c r="N218" s="25" t="s">
        <v>1272</v>
      </c>
      <c r="O218" s="25" t="s">
        <v>1272</v>
      </c>
      <c r="P218" s="25" t="s">
        <v>1272</v>
      </c>
      <c r="Q218" s="606" t="s">
        <v>1272</v>
      </c>
      <c r="R218" s="20">
        <f>РПЗ!P217</f>
        <v>42522</v>
      </c>
      <c r="S218" s="19" t="s">
        <v>1272</v>
      </c>
      <c r="T218" s="608">
        <f>РПЗ!L217</f>
        <v>238693.26</v>
      </c>
      <c r="U218" s="270">
        <v>1</v>
      </c>
      <c r="V218" s="270">
        <v>0</v>
      </c>
      <c r="W218" s="512">
        <v>1657032272</v>
      </c>
      <c r="X218" s="513" t="s">
        <v>1823</v>
      </c>
      <c r="Y218" s="618">
        <v>238693.26</v>
      </c>
      <c r="Z218" s="612" t="s">
        <v>1272</v>
      </c>
      <c r="AA218" s="612" t="s">
        <v>1272</v>
      </c>
      <c r="AB218" s="612" t="s">
        <v>1272</v>
      </c>
      <c r="AC218" s="612" t="s">
        <v>1272</v>
      </c>
      <c r="AD218" s="612" t="s">
        <v>1272</v>
      </c>
      <c r="AE218" s="609" t="e">
        <f>Таблица5[[#This Row],[20]]-Таблица5[[#This Row],[30]]</f>
        <v>#VALUE!</v>
      </c>
      <c r="AF218" s="610">
        <f>(1-Таблица5[[#This Row],[25]]/Таблица5[[#This Row],[20]])</f>
        <v>0</v>
      </c>
      <c r="AG218" s="183" t="s">
        <v>1272</v>
      </c>
      <c r="AH218" s="183" t="s">
        <v>1272</v>
      </c>
      <c r="AI218" s="183" t="s">
        <v>1272</v>
      </c>
      <c r="AJ218" s="64" t="s">
        <v>123</v>
      </c>
      <c r="AK218" s="611"/>
    </row>
    <row r="219" spans="1:37" ht="141" thickBot="1" x14ac:dyDescent="0.3">
      <c r="A219" s="166" t="str">
        <f>РПЗ!A218</f>
        <v>0604-00203</v>
      </c>
      <c r="B219" s="601" t="str">
        <f>РПЗ!$D218</f>
        <v>Поставка установочных  и  присоединительных  изделияй</v>
      </c>
      <c r="C219" s="602" t="str">
        <f>РПЗ!$AA218</f>
        <v>Управление закупок,
Начальник управления закупок
Смирнов Игорь Владимирович,
тел.(4855)55-68-35</v>
      </c>
      <c r="D219" s="603" t="str">
        <f>РПЗ!$AB218</f>
        <v>заказчик</v>
      </c>
      <c r="E219" s="147" t="s">
        <v>58</v>
      </c>
      <c r="F219" s="602" t="str">
        <f>РПЗ!Q218</f>
        <v>ЕП</v>
      </c>
      <c r="G219" s="604" t="s">
        <v>120</v>
      </c>
      <c r="H219" s="605" t="str">
        <f>РПЗ!W218</f>
        <v>6.6.2(11)</v>
      </c>
      <c r="I219" s="25">
        <v>42433</v>
      </c>
      <c r="J219" s="607">
        <f>РПЗ!O218</f>
        <v>42430</v>
      </c>
      <c r="K219" s="616">
        <v>42430</v>
      </c>
      <c r="L219" s="25" t="s">
        <v>1272</v>
      </c>
      <c r="M219" s="25" t="s">
        <v>1272</v>
      </c>
      <c r="N219" s="25" t="s">
        <v>1272</v>
      </c>
      <c r="O219" s="25" t="s">
        <v>1272</v>
      </c>
      <c r="P219" s="25" t="s">
        <v>1272</v>
      </c>
      <c r="Q219" s="606" t="s">
        <v>1272</v>
      </c>
      <c r="R219" s="20">
        <f>РПЗ!P218</f>
        <v>42705</v>
      </c>
      <c r="S219" s="19" t="s">
        <v>1272</v>
      </c>
      <c r="T219" s="608">
        <f>РПЗ!L218</f>
        <v>3140236.06</v>
      </c>
      <c r="U219" s="270">
        <v>1</v>
      </c>
      <c r="V219" s="270">
        <v>0</v>
      </c>
      <c r="W219" s="512">
        <v>7810245940</v>
      </c>
      <c r="X219" s="513" t="s">
        <v>1828</v>
      </c>
      <c r="Y219" s="618">
        <v>3140236.06</v>
      </c>
      <c r="Z219" s="612" t="s">
        <v>1272</v>
      </c>
      <c r="AA219" s="612" t="s">
        <v>1272</v>
      </c>
      <c r="AB219" s="612" t="s">
        <v>1272</v>
      </c>
      <c r="AC219" s="612" t="s">
        <v>1272</v>
      </c>
      <c r="AD219" s="612" t="s">
        <v>1272</v>
      </c>
      <c r="AE219" s="609" t="e">
        <f>Таблица5[[#This Row],[20]]-Таблица5[[#This Row],[30]]</f>
        <v>#VALUE!</v>
      </c>
      <c r="AF219" s="610">
        <f>(1-Таблица5[[#This Row],[25]]/Таблица5[[#This Row],[20]])</f>
        <v>0</v>
      </c>
      <c r="AG219" s="183" t="s">
        <v>1272</v>
      </c>
      <c r="AH219" s="183" t="s">
        <v>1272</v>
      </c>
      <c r="AI219" s="183" t="s">
        <v>1272</v>
      </c>
      <c r="AJ219" s="64" t="s">
        <v>123</v>
      </c>
      <c r="AK219" s="611"/>
    </row>
    <row r="220" spans="1:37" ht="141" thickBot="1" x14ac:dyDescent="0.3">
      <c r="A220" s="166" t="str">
        <f>РПЗ!A219</f>
        <v>0604-00204</v>
      </c>
      <c r="B220" s="601" t="str">
        <f>РПЗ!$D219</f>
        <v xml:space="preserve"> Поставка установочных  и  присоединительных  изделияй</v>
      </c>
      <c r="C220" s="602" t="str">
        <f>РПЗ!$AA219</f>
        <v>Управление закупок,
Начальник управления закупок
Смирнов Игорь Владимирович,
тел.(4855)55-68-35</v>
      </c>
      <c r="D220" s="603" t="str">
        <f>РПЗ!$AB219</f>
        <v>заказчик</v>
      </c>
      <c r="E220" s="147" t="s">
        <v>58</v>
      </c>
      <c r="F220" s="602" t="str">
        <f>РПЗ!Q219</f>
        <v>ЕП</v>
      </c>
      <c r="G220" s="604" t="s">
        <v>120</v>
      </c>
      <c r="H220" s="605" t="str">
        <f>РПЗ!W219</f>
        <v>6.6.2(10)</v>
      </c>
      <c r="I220" s="25">
        <v>42452</v>
      </c>
      <c r="J220" s="607">
        <f>РПЗ!O219</f>
        <v>42430</v>
      </c>
      <c r="K220" s="616">
        <v>42430</v>
      </c>
      <c r="L220" s="25" t="s">
        <v>1272</v>
      </c>
      <c r="M220" s="25" t="s">
        <v>1272</v>
      </c>
      <c r="N220" s="25" t="s">
        <v>1272</v>
      </c>
      <c r="O220" s="25" t="s">
        <v>1272</v>
      </c>
      <c r="P220" s="25" t="s">
        <v>1272</v>
      </c>
      <c r="Q220" s="606" t="s">
        <v>1272</v>
      </c>
      <c r="R220" s="20" t="str">
        <f>РПЗ!P219</f>
        <v>2 кв.2016</v>
      </c>
      <c r="S220" s="19" t="s">
        <v>1272</v>
      </c>
      <c r="T220" s="608">
        <f>РПЗ!L219</f>
        <v>351932</v>
      </c>
      <c r="U220" s="270">
        <v>1</v>
      </c>
      <c r="V220" s="270">
        <v>0</v>
      </c>
      <c r="W220" s="512">
        <v>7802064795</v>
      </c>
      <c r="X220" s="513" t="s">
        <v>1835</v>
      </c>
      <c r="Y220" s="618">
        <v>351932</v>
      </c>
      <c r="Z220" s="612" t="s">
        <v>1272</v>
      </c>
      <c r="AA220" s="612" t="s">
        <v>1272</v>
      </c>
      <c r="AB220" s="612" t="s">
        <v>1272</v>
      </c>
      <c r="AC220" s="612" t="s">
        <v>1272</v>
      </c>
      <c r="AD220" s="612" t="s">
        <v>1272</v>
      </c>
      <c r="AE220" s="609" t="e">
        <f>Таблица5[[#This Row],[20]]-Таблица5[[#This Row],[30]]</f>
        <v>#VALUE!</v>
      </c>
      <c r="AF220" s="610">
        <f>(1-Таблица5[[#This Row],[25]]/Таблица5[[#This Row],[20]])</f>
        <v>0</v>
      </c>
      <c r="AG220" s="183" t="s">
        <v>1272</v>
      </c>
      <c r="AH220" s="183" t="s">
        <v>1272</v>
      </c>
      <c r="AI220" s="183" t="s">
        <v>1272</v>
      </c>
      <c r="AJ220" s="64" t="s">
        <v>123</v>
      </c>
      <c r="AK220" s="611"/>
    </row>
    <row r="221" spans="1:37" ht="141" thickBot="1" x14ac:dyDescent="0.3">
      <c r="A221" s="166" t="str">
        <f>РПЗ!A220</f>
        <v>0604-00205</v>
      </c>
      <c r="B221" s="601" t="str">
        <f>РПЗ!$D220</f>
        <v xml:space="preserve"> Поставка установочных  и  присоединительных  изделияй</v>
      </c>
      <c r="C221" s="602" t="str">
        <f>РПЗ!$AA220</f>
        <v>Управление закупок,
Начальник управления закупок
Смирнов Игорь Владимирович,
тел.(4855)55-68-35</v>
      </c>
      <c r="D221" s="603" t="str">
        <f>РПЗ!$AB220</f>
        <v>заказчик</v>
      </c>
      <c r="E221" s="147" t="s">
        <v>58</v>
      </c>
      <c r="F221" s="602" t="str">
        <f>РПЗ!Q220</f>
        <v>ЕП</v>
      </c>
      <c r="G221" s="604" t="s">
        <v>120</v>
      </c>
      <c r="H221" s="605" t="str">
        <f>РПЗ!W220</f>
        <v>6.6.2(10)</v>
      </c>
      <c r="I221" s="25">
        <v>42452</v>
      </c>
      <c r="J221" s="607">
        <f>РПЗ!O220</f>
        <v>42430</v>
      </c>
      <c r="K221" s="616">
        <v>42430</v>
      </c>
      <c r="L221" s="25" t="s">
        <v>1272</v>
      </c>
      <c r="M221" s="25" t="s">
        <v>1272</v>
      </c>
      <c r="N221" s="25" t="s">
        <v>1272</v>
      </c>
      <c r="O221" s="25" t="s">
        <v>1272</v>
      </c>
      <c r="P221" s="25" t="s">
        <v>1272</v>
      </c>
      <c r="Q221" s="606" t="s">
        <v>1272</v>
      </c>
      <c r="R221" s="20">
        <f>РПЗ!P220</f>
        <v>42522</v>
      </c>
      <c r="S221" s="19" t="s">
        <v>1272</v>
      </c>
      <c r="T221" s="608">
        <f>РПЗ!L220</f>
        <v>110820.31</v>
      </c>
      <c r="U221" s="270">
        <v>1</v>
      </c>
      <c r="V221" s="270">
        <v>0</v>
      </c>
      <c r="W221" s="512">
        <v>1657032272</v>
      </c>
      <c r="X221" s="513" t="s">
        <v>1837</v>
      </c>
      <c r="Y221" s="618">
        <v>110820.31</v>
      </c>
      <c r="Z221" s="612" t="s">
        <v>1272</v>
      </c>
      <c r="AA221" s="612" t="s">
        <v>1272</v>
      </c>
      <c r="AB221" s="612" t="s">
        <v>1272</v>
      </c>
      <c r="AC221" s="612" t="s">
        <v>1272</v>
      </c>
      <c r="AD221" s="612" t="s">
        <v>1272</v>
      </c>
      <c r="AE221" s="609" t="e">
        <f>Таблица5[[#This Row],[20]]-Таблица5[[#This Row],[30]]</f>
        <v>#VALUE!</v>
      </c>
      <c r="AF221" s="610">
        <f>(1-Таблица5[[#This Row],[25]]/Таблица5[[#This Row],[20]])</f>
        <v>0</v>
      </c>
      <c r="AG221" s="183" t="s">
        <v>1272</v>
      </c>
      <c r="AH221" s="183" t="s">
        <v>1272</v>
      </c>
      <c r="AI221" s="183" t="s">
        <v>1272</v>
      </c>
      <c r="AJ221" s="64" t="s">
        <v>123</v>
      </c>
      <c r="AK221" s="611"/>
    </row>
    <row r="222" spans="1:37" ht="141" thickBot="1" x14ac:dyDescent="0.3">
      <c r="A222" s="166" t="str">
        <f>РПЗ!A221</f>
        <v>0604-00206</v>
      </c>
      <c r="B222" s="601" t="str">
        <f>РПЗ!$D221</f>
        <v>Поставка иикросхем интегральных   полупроводниковыех</v>
      </c>
      <c r="C222" s="602" t="str">
        <f>РПЗ!$AA221</f>
        <v>Управление закупок,
Начальник управления закупок
Смирнов Игорь Владимирович,
тел.(4855)55-68-35</v>
      </c>
      <c r="D222" s="603" t="str">
        <f>РПЗ!$AB221</f>
        <v>ОАО "ОПК"</v>
      </c>
      <c r="E222" s="147" t="s">
        <v>49</v>
      </c>
      <c r="F222" s="602" t="str">
        <f>РПЗ!Q221</f>
        <v>ОК</v>
      </c>
      <c r="G222" s="604"/>
      <c r="H222" s="605" t="str">
        <f>РПЗ!W221</f>
        <v>не применимо</v>
      </c>
      <c r="I222" s="613" t="s">
        <v>1272</v>
      </c>
      <c r="J222" s="607">
        <f>РПЗ!O221</f>
        <v>42461</v>
      </c>
      <c r="K222" s="616" t="s">
        <v>1272</v>
      </c>
      <c r="L222" s="25" t="s">
        <v>1272</v>
      </c>
      <c r="M222" s="25" t="s">
        <v>1272</v>
      </c>
      <c r="N222" s="25" t="s">
        <v>1272</v>
      </c>
      <c r="O222" s="25" t="s">
        <v>1272</v>
      </c>
      <c r="P222" s="25" t="s">
        <v>1272</v>
      </c>
      <c r="Q222" s="606" t="s">
        <v>1272</v>
      </c>
      <c r="R222" s="20">
        <f>РПЗ!P221</f>
        <v>42461</v>
      </c>
      <c r="S222" s="19" t="s">
        <v>1272</v>
      </c>
      <c r="T222" s="608">
        <f>РПЗ!L221</f>
        <v>57660525.229999997</v>
      </c>
      <c r="U222" s="270" t="s">
        <v>1272</v>
      </c>
      <c r="V222" s="270" t="s">
        <v>1272</v>
      </c>
      <c r="W222" s="512" t="s">
        <v>1272</v>
      </c>
      <c r="X222" s="513" t="s">
        <v>1272</v>
      </c>
      <c r="Y222" s="612" t="s">
        <v>1272</v>
      </c>
      <c r="Z222" s="612" t="s">
        <v>1272</v>
      </c>
      <c r="AA222" s="612" t="s">
        <v>1272</v>
      </c>
      <c r="AB222" s="612" t="s">
        <v>1272</v>
      </c>
      <c r="AC222" s="612" t="s">
        <v>1272</v>
      </c>
      <c r="AD222" s="612" t="s">
        <v>1272</v>
      </c>
      <c r="AE222" s="609" t="e">
        <f>Таблица5[[#This Row],[20]]-Таблица5[[#This Row],[30]]</f>
        <v>#VALUE!</v>
      </c>
      <c r="AF222" s="610" t="e">
        <f>(1-Таблица5[[#This Row],[25]]/Таблица5[[#This Row],[20]])</f>
        <v>#VALUE!</v>
      </c>
      <c r="AG222" s="183" t="s">
        <v>1272</v>
      </c>
      <c r="AH222" s="183" t="s">
        <v>1272</v>
      </c>
      <c r="AI222" s="183" t="s">
        <v>1272</v>
      </c>
      <c r="AJ222" s="64" t="s">
        <v>123</v>
      </c>
      <c r="AK222" s="611"/>
    </row>
    <row r="223" spans="1:37" ht="141" thickBot="1" x14ac:dyDescent="0.3">
      <c r="A223" s="166" t="str">
        <f>РПЗ!A222</f>
        <v>0604-00207</v>
      </c>
      <c r="B223" s="601" t="str">
        <f>РПЗ!$D222</f>
        <v>Поставка иикросхем интегральных   полупроводниковыех</v>
      </c>
      <c r="C223" s="602" t="str">
        <f>РПЗ!$AA222</f>
        <v>Управление закупок,
Начальник управления закупок
Смирнов Игорь Владимирович,
тел.(4855)55-68-35</v>
      </c>
      <c r="D223" s="603" t="str">
        <f>РПЗ!$AB222</f>
        <v>заказчик</v>
      </c>
      <c r="E223" s="147" t="s">
        <v>70</v>
      </c>
      <c r="F223" s="602" t="str">
        <f>РПЗ!Q222</f>
        <v>ЕП</v>
      </c>
      <c r="G223" s="604" t="s">
        <v>120</v>
      </c>
      <c r="H223" s="605" t="str">
        <f>РПЗ!W222</f>
        <v>6.6.2(11)</v>
      </c>
      <c r="I223" s="25">
        <v>42412</v>
      </c>
      <c r="J223" s="607">
        <f>РПЗ!O222</f>
        <v>42401</v>
      </c>
      <c r="K223" s="616">
        <v>42401</v>
      </c>
      <c r="L223" s="25" t="s">
        <v>1272</v>
      </c>
      <c r="M223" s="25" t="s">
        <v>1272</v>
      </c>
      <c r="N223" s="25" t="s">
        <v>1272</v>
      </c>
      <c r="O223" s="25" t="s">
        <v>1272</v>
      </c>
      <c r="P223" s="25" t="s">
        <v>1272</v>
      </c>
      <c r="Q223" s="606">
        <v>42453</v>
      </c>
      <c r="R223" s="20">
        <f>РПЗ!P222</f>
        <v>42461</v>
      </c>
      <c r="S223" s="616">
        <v>42461</v>
      </c>
      <c r="T223" s="608">
        <f>РПЗ!L222</f>
        <v>381288.9</v>
      </c>
      <c r="U223" s="270">
        <v>1</v>
      </c>
      <c r="V223" s="270">
        <v>0</v>
      </c>
      <c r="W223" s="617">
        <v>366205600</v>
      </c>
      <c r="X223" s="513" t="s">
        <v>2146</v>
      </c>
      <c r="Y223" s="618">
        <v>381288.9</v>
      </c>
      <c r="Z223" s="616">
        <v>42461</v>
      </c>
      <c r="AA223" s="612">
        <v>57</v>
      </c>
      <c r="AB223" s="19">
        <v>42453</v>
      </c>
      <c r="AC223" s="612" t="s">
        <v>1272</v>
      </c>
      <c r="AD223" s="618">
        <v>381288.9</v>
      </c>
      <c r="AE223" s="609">
        <f>Таблица5[[#This Row],[20]]-Таблица5[[#This Row],[30]]</f>
        <v>0</v>
      </c>
      <c r="AF223" s="610">
        <f>(1-Таблица5[[#This Row],[25]]/Таблица5[[#This Row],[20]])</f>
        <v>0</v>
      </c>
      <c r="AG223" s="183" t="s">
        <v>1272</v>
      </c>
      <c r="AH223" s="183" t="s">
        <v>1272</v>
      </c>
      <c r="AI223" s="183" t="s">
        <v>1272</v>
      </c>
      <c r="AJ223" s="64" t="s">
        <v>123</v>
      </c>
      <c r="AK223" s="611"/>
    </row>
    <row r="224" spans="1:37" ht="141" thickBot="1" x14ac:dyDescent="0.3">
      <c r="A224" s="166" t="str">
        <f>РПЗ!A223</f>
        <v>0604-00208</v>
      </c>
      <c r="B224" s="601" t="str">
        <f>РПЗ!$D223</f>
        <v>Поставка иикросхем интегральных   полупроводниковыех</v>
      </c>
      <c r="C224" s="602" t="str">
        <f>РПЗ!$AA223</f>
        <v>Управление закупок,
Начальник управления закупок
Смирнов Игорь Владимирович,
тел.(4855)55-68-35</v>
      </c>
      <c r="D224" s="603" t="str">
        <f>РПЗ!$AB223</f>
        <v>заказчик</v>
      </c>
      <c r="E224" s="147" t="s">
        <v>67</v>
      </c>
      <c r="F224" s="602" t="str">
        <f>РПЗ!Q223</f>
        <v>ОЗК</v>
      </c>
      <c r="G224" s="604" t="s">
        <v>118</v>
      </c>
      <c r="H224" s="605" t="s">
        <v>288</v>
      </c>
      <c r="I224" s="25">
        <v>42410</v>
      </c>
      <c r="J224" s="607">
        <f>РПЗ!O223</f>
        <v>42401</v>
      </c>
      <c r="K224" s="616">
        <v>42401</v>
      </c>
      <c r="L224" s="25">
        <v>42418</v>
      </c>
      <c r="M224" s="25">
        <v>42418</v>
      </c>
      <c r="N224" s="25">
        <v>42418</v>
      </c>
      <c r="O224" s="25">
        <v>42418</v>
      </c>
      <c r="P224" s="25">
        <v>42418</v>
      </c>
      <c r="Q224" s="606" t="s">
        <v>1272</v>
      </c>
      <c r="R224" s="20">
        <f>РПЗ!P223</f>
        <v>42705</v>
      </c>
      <c r="S224" s="616" t="s">
        <v>1272</v>
      </c>
      <c r="T224" s="608">
        <f>РПЗ!L223</f>
        <v>1280428.6599999999</v>
      </c>
      <c r="U224" s="270">
        <v>1</v>
      </c>
      <c r="V224" s="270">
        <v>0</v>
      </c>
      <c r="W224" s="617" t="s">
        <v>1272</v>
      </c>
      <c r="X224" s="513" t="s">
        <v>1272</v>
      </c>
      <c r="Y224" s="618" t="s">
        <v>1272</v>
      </c>
      <c r="Z224" s="616" t="s">
        <v>1272</v>
      </c>
      <c r="AA224" s="612" t="s">
        <v>1272</v>
      </c>
      <c r="AB224" s="19" t="s">
        <v>1272</v>
      </c>
      <c r="AC224" s="612" t="s">
        <v>1272</v>
      </c>
      <c r="AD224" s="618" t="s">
        <v>1272</v>
      </c>
      <c r="AE224" s="609" t="e">
        <f>Таблица5[[#This Row],[20]]-Таблица5[[#This Row],[30]]</f>
        <v>#VALUE!</v>
      </c>
      <c r="AF224" s="610" t="e">
        <f>(1-Таблица5[[#This Row],[25]]/Таблица5[[#This Row],[20]])</f>
        <v>#VALUE!</v>
      </c>
      <c r="AG224" s="183" t="s">
        <v>1272</v>
      </c>
      <c r="AH224" s="183" t="s">
        <v>1272</v>
      </c>
      <c r="AI224" s="183" t="s">
        <v>1272</v>
      </c>
      <c r="AJ224" s="64" t="s">
        <v>123</v>
      </c>
      <c r="AK224" s="611"/>
    </row>
    <row r="225" spans="1:37" ht="141" thickBot="1" x14ac:dyDescent="0.3">
      <c r="A225" s="624" t="str">
        <f>РПЗ!A224</f>
        <v>0604-00209</v>
      </c>
      <c r="B225" s="624" t="str">
        <f>РПЗ!$D224</f>
        <v>Поставка иикросхем интегральных   полупроводниковыех</v>
      </c>
      <c r="C225" s="625" t="str">
        <f>РПЗ!$AA224</f>
        <v>Управление закупок,
Начальник управления закупок
Смирнов Игорь Владимирович,
тел.(4855)55-68-35</v>
      </c>
      <c r="D225" s="626" t="str">
        <f>РПЗ!$AB224</f>
        <v>заказчик</v>
      </c>
      <c r="E225" s="627" t="s">
        <v>70</v>
      </c>
      <c r="F225" s="625" t="str">
        <f>РПЗ!Q224</f>
        <v>ЕП</v>
      </c>
      <c r="G225" s="628" t="s">
        <v>120</v>
      </c>
      <c r="H225" s="629" t="str">
        <f>РПЗ!W224</f>
        <v>6.6.2(32)</v>
      </c>
      <c r="I225" s="25">
        <v>42418</v>
      </c>
      <c r="J225" s="631">
        <f>РПЗ!O224</f>
        <v>42401</v>
      </c>
      <c r="K225" s="616">
        <v>42401</v>
      </c>
      <c r="L225" s="630" t="s">
        <v>1272</v>
      </c>
      <c r="M225" s="630" t="s">
        <v>1272</v>
      </c>
      <c r="N225" s="630" t="s">
        <v>1272</v>
      </c>
      <c r="O225" s="630" t="s">
        <v>1272</v>
      </c>
      <c r="P225" s="630" t="s">
        <v>1272</v>
      </c>
      <c r="Q225" s="606">
        <v>42440</v>
      </c>
      <c r="R225" s="631">
        <f>РПЗ!P224</f>
        <v>42705</v>
      </c>
      <c r="S225" s="616">
        <v>42430</v>
      </c>
      <c r="T225" s="633">
        <f>РПЗ!L224</f>
        <v>1204156.17</v>
      </c>
      <c r="U225" s="634">
        <v>1</v>
      </c>
      <c r="V225" s="634">
        <v>0</v>
      </c>
      <c r="W225" s="660">
        <v>6230030280</v>
      </c>
      <c r="X225" s="635" t="s">
        <v>2144</v>
      </c>
      <c r="Y225" s="636">
        <v>1204156.17</v>
      </c>
      <c r="Z225" s="616">
        <v>42430</v>
      </c>
      <c r="AA225" s="612">
        <v>47</v>
      </c>
      <c r="AB225" s="19">
        <v>42440</v>
      </c>
      <c r="AC225" s="612" t="s">
        <v>1272</v>
      </c>
      <c r="AD225" s="618">
        <v>1204156.17</v>
      </c>
      <c r="AE225" s="637">
        <f>Таблица5[[#This Row],[20]]-Таблица5[[#This Row],[30]]</f>
        <v>0</v>
      </c>
      <c r="AF225" s="638">
        <f>(1-Таблица5[[#This Row],[25]]/Таблица5[[#This Row],[20]])</f>
        <v>0</v>
      </c>
      <c r="AG225" s="183" t="s">
        <v>1272</v>
      </c>
      <c r="AH225" s="183" t="s">
        <v>1272</v>
      </c>
      <c r="AI225" s="183" t="s">
        <v>1272</v>
      </c>
      <c r="AJ225" s="64" t="s">
        <v>123</v>
      </c>
      <c r="AK225" s="642"/>
    </row>
    <row r="226" spans="1:37" ht="141" thickBot="1" x14ac:dyDescent="0.3">
      <c r="A226" s="166" t="str">
        <f>РПЗ!A225</f>
        <v>0604-00210</v>
      </c>
      <c r="B226" s="601" t="str">
        <f>РПЗ!$D225</f>
        <v xml:space="preserve"> Поставка иикросхем интегральных   полупроводниковыех</v>
      </c>
      <c r="C226" s="602" t="str">
        <f>РПЗ!$AA225</f>
        <v>Управление закупок,
Начальник управления закупок
Смирнов Игорь Владимирович,
тел.(4855)55-68-35</v>
      </c>
      <c r="D226" s="603" t="str">
        <f>РПЗ!$AB225</f>
        <v>заказчик</v>
      </c>
      <c r="E226" s="147" t="s">
        <v>67</v>
      </c>
      <c r="F226" s="602" t="str">
        <f>РПЗ!Q225</f>
        <v>ОЗК</v>
      </c>
      <c r="G226" s="604" t="s">
        <v>118</v>
      </c>
      <c r="H226" s="605" t="s">
        <v>288</v>
      </c>
      <c r="I226" s="25">
        <v>42410</v>
      </c>
      <c r="J226" s="607">
        <f>РПЗ!O225</f>
        <v>42401</v>
      </c>
      <c r="K226" s="616">
        <v>42401</v>
      </c>
      <c r="L226" s="25">
        <v>42418</v>
      </c>
      <c r="M226" s="25">
        <v>42418</v>
      </c>
      <c r="N226" s="25">
        <v>42418</v>
      </c>
      <c r="O226" s="25">
        <v>42418</v>
      </c>
      <c r="P226" s="25">
        <v>42418</v>
      </c>
      <c r="Q226" s="606" t="s">
        <v>1272</v>
      </c>
      <c r="R226" s="20">
        <f>РПЗ!P225</f>
        <v>42705</v>
      </c>
      <c r="S226" s="616" t="s">
        <v>1272</v>
      </c>
      <c r="T226" s="608">
        <f>РПЗ!L225</f>
        <v>1315698.6399999999</v>
      </c>
      <c r="U226" s="270">
        <v>1</v>
      </c>
      <c r="V226" s="270">
        <v>0</v>
      </c>
      <c r="W226" s="617" t="s">
        <v>1272</v>
      </c>
      <c r="X226" s="513" t="s">
        <v>1272</v>
      </c>
      <c r="Y226" s="618" t="s">
        <v>1272</v>
      </c>
      <c r="Z226" s="616" t="s">
        <v>1272</v>
      </c>
      <c r="AA226" s="183" t="s">
        <v>1272</v>
      </c>
      <c r="AB226" s="183" t="s">
        <v>1272</v>
      </c>
      <c r="AC226" s="183" t="s">
        <v>1272</v>
      </c>
      <c r="AD226" s="183" t="s">
        <v>1272</v>
      </c>
      <c r="AE226" s="609" t="e">
        <f>Таблица5[[#This Row],[20]]-Таблица5[[#This Row],[30]]</f>
        <v>#VALUE!</v>
      </c>
      <c r="AF226" s="610" t="e">
        <f>(1-Таблица5[[#This Row],[25]]/Таблица5[[#This Row],[20]])</f>
        <v>#VALUE!</v>
      </c>
      <c r="AG226" s="183" t="s">
        <v>1272</v>
      </c>
      <c r="AH226" s="183" t="s">
        <v>1272</v>
      </c>
      <c r="AI226" s="183" t="s">
        <v>1272</v>
      </c>
      <c r="AJ226" s="64" t="s">
        <v>123</v>
      </c>
      <c r="AK226" s="611"/>
    </row>
    <row r="227" spans="1:37" ht="141" thickBot="1" x14ac:dyDescent="0.3">
      <c r="A227" s="624" t="str">
        <f>РПЗ!A226</f>
        <v>0604-00211</v>
      </c>
      <c r="B227" s="624" t="str">
        <f>РПЗ!$D226</f>
        <v xml:space="preserve"> Поставка иикросхем интегральных   полупроводниковыех</v>
      </c>
      <c r="C227" s="625" t="str">
        <f>РПЗ!$AA226</f>
        <v>Управление закупок,
Начальник управления закупок
Смирнов Игорь Владимирович,
тел.(4855)55-68-35</v>
      </c>
      <c r="D227" s="626" t="str">
        <f>РПЗ!$AB226</f>
        <v>заказчик</v>
      </c>
      <c r="E227" s="627" t="s">
        <v>70</v>
      </c>
      <c r="F227" s="625" t="str">
        <f>РПЗ!Q226</f>
        <v>ЕП</v>
      </c>
      <c r="G227" s="628" t="s">
        <v>120</v>
      </c>
      <c r="H227" s="629" t="str">
        <f>РПЗ!W226</f>
        <v>6.6.2(32)</v>
      </c>
      <c r="I227" s="25">
        <v>42418</v>
      </c>
      <c r="J227" s="631">
        <f>РПЗ!O226</f>
        <v>42401</v>
      </c>
      <c r="K227" s="616">
        <v>42401</v>
      </c>
      <c r="L227" s="630" t="s">
        <v>1272</v>
      </c>
      <c r="M227" s="630" t="s">
        <v>1272</v>
      </c>
      <c r="N227" s="630" t="s">
        <v>1272</v>
      </c>
      <c r="O227" s="630" t="s">
        <v>1272</v>
      </c>
      <c r="P227" s="630" t="s">
        <v>1272</v>
      </c>
      <c r="Q227" s="606">
        <v>42440</v>
      </c>
      <c r="R227" s="631">
        <f>РПЗ!P226</f>
        <v>42705</v>
      </c>
      <c r="S227" s="616">
        <v>42430</v>
      </c>
      <c r="T227" s="633">
        <f>РПЗ!L226</f>
        <v>1246640.54</v>
      </c>
      <c r="U227" s="634">
        <v>1</v>
      </c>
      <c r="V227" s="634">
        <v>0</v>
      </c>
      <c r="W227" s="617">
        <v>6230030280</v>
      </c>
      <c r="X227" s="513" t="s">
        <v>2144</v>
      </c>
      <c r="Y227" s="618">
        <v>1246640.54</v>
      </c>
      <c r="Z227" s="616">
        <v>42430</v>
      </c>
      <c r="AA227" s="612">
        <v>48</v>
      </c>
      <c r="AB227" s="19">
        <v>42440</v>
      </c>
      <c r="AC227" s="612" t="s">
        <v>1272</v>
      </c>
      <c r="AD227" s="618">
        <v>1246640.54</v>
      </c>
      <c r="AE227" s="637">
        <f>Таблица5[[#This Row],[20]]-Таблица5[[#This Row],[30]]</f>
        <v>0</v>
      </c>
      <c r="AF227" s="638">
        <f>(1-Таблица5[[#This Row],[25]]/Таблица5[[#This Row],[20]])</f>
        <v>0</v>
      </c>
      <c r="AG227" s="183" t="s">
        <v>1272</v>
      </c>
      <c r="AH227" s="183" t="s">
        <v>1272</v>
      </c>
      <c r="AI227" s="183" t="s">
        <v>1272</v>
      </c>
      <c r="AJ227" s="64" t="s">
        <v>123</v>
      </c>
      <c r="AK227" s="642"/>
    </row>
    <row r="228" spans="1:37" ht="141" thickBot="1" x14ac:dyDescent="0.3">
      <c r="A228" s="166" t="str">
        <f>РПЗ!A227</f>
        <v>0604-00212</v>
      </c>
      <c r="B228" s="601" t="str">
        <f>РПЗ!$D227</f>
        <v xml:space="preserve"> Поставка иикросхем интегральных   полупроводниковыех</v>
      </c>
      <c r="C228" s="602" t="str">
        <f>РПЗ!$AA227</f>
        <v>Управление закупок,
Начальник управления закупок
Смирнов Игорь Владимирович,
тел.(4855)55-68-35</v>
      </c>
      <c r="D228" s="603" t="str">
        <f>РПЗ!$AB227</f>
        <v>заказчик</v>
      </c>
      <c r="E228" s="147" t="s">
        <v>67</v>
      </c>
      <c r="F228" s="602" t="str">
        <f>РПЗ!Q227</f>
        <v>ОЗК</v>
      </c>
      <c r="G228" s="604" t="s">
        <v>118</v>
      </c>
      <c r="H228" s="605" t="s">
        <v>288</v>
      </c>
      <c r="I228" s="25">
        <v>42439</v>
      </c>
      <c r="J228" s="607">
        <f>РПЗ!O227</f>
        <v>42430</v>
      </c>
      <c r="K228" s="616">
        <v>42430</v>
      </c>
      <c r="L228" s="25">
        <v>42458</v>
      </c>
      <c r="M228" s="25">
        <v>42458</v>
      </c>
      <c r="N228" s="25">
        <v>42458</v>
      </c>
      <c r="O228" s="25">
        <v>42458</v>
      </c>
      <c r="P228" s="25">
        <v>42458</v>
      </c>
      <c r="Q228" s="606" t="s">
        <v>1272</v>
      </c>
      <c r="R228" s="20">
        <f>РПЗ!P227</f>
        <v>42705</v>
      </c>
      <c r="S228" s="19" t="s">
        <v>1272</v>
      </c>
      <c r="T228" s="608">
        <f>РПЗ!L227</f>
        <v>1517176.45</v>
      </c>
      <c r="U228" s="270">
        <v>1</v>
      </c>
      <c r="V228" s="270">
        <v>0</v>
      </c>
      <c r="W228" s="617" t="s">
        <v>1272</v>
      </c>
      <c r="X228" s="513" t="s">
        <v>1272</v>
      </c>
      <c r="Y228" s="618" t="s">
        <v>1272</v>
      </c>
      <c r="Z228" s="612" t="s">
        <v>1272</v>
      </c>
      <c r="AA228" s="612" t="s">
        <v>1272</v>
      </c>
      <c r="AB228" s="612" t="s">
        <v>1272</v>
      </c>
      <c r="AC228" s="612" t="s">
        <v>1272</v>
      </c>
      <c r="AD228" s="612" t="s">
        <v>1272</v>
      </c>
      <c r="AE228" s="609" t="e">
        <f>Таблица5[[#This Row],[20]]-Таблица5[[#This Row],[30]]</f>
        <v>#VALUE!</v>
      </c>
      <c r="AF228" s="610" t="e">
        <f>(1-Таблица5[[#This Row],[25]]/Таблица5[[#This Row],[20]])</f>
        <v>#VALUE!</v>
      </c>
      <c r="AG228" s="183" t="s">
        <v>1272</v>
      </c>
      <c r="AH228" s="183" t="s">
        <v>1272</v>
      </c>
      <c r="AI228" s="183" t="s">
        <v>1272</v>
      </c>
      <c r="AJ228" s="64" t="s">
        <v>123</v>
      </c>
      <c r="AK228" s="611"/>
    </row>
    <row r="229" spans="1:37" ht="141" thickBot="1" x14ac:dyDescent="0.3">
      <c r="A229" s="166" t="str">
        <f>РПЗ!A228</f>
        <v>0604-00213</v>
      </c>
      <c r="B229" s="601" t="str">
        <f>РПЗ!$D228</f>
        <v>Поставка иикросхем интегральных   полупроводниковыех</v>
      </c>
      <c r="C229" s="602" t="str">
        <f>РПЗ!$AA228</f>
        <v>Управление закупок,
Начальник управления закупок
Смирнов Игорь Владимирович,
тел.(4855)55-68-35</v>
      </c>
      <c r="D229" s="603" t="str">
        <f>РПЗ!$AB228</f>
        <v>заказчик</v>
      </c>
      <c r="E229" s="147" t="s">
        <v>282</v>
      </c>
      <c r="F229" s="602" t="str">
        <f>РПЗ!Q228</f>
        <v>ОЗК</v>
      </c>
      <c r="G229" s="604" t="s">
        <v>118</v>
      </c>
      <c r="H229" s="605" t="str">
        <f>РПЗ!W228</f>
        <v>не применимо</v>
      </c>
      <c r="I229" s="25">
        <v>42452</v>
      </c>
      <c r="J229" s="607">
        <f>РПЗ!O228</f>
        <v>42430</v>
      </c>
      <c r="K229" s="616">
        <v>42430</v>
      </c>
      <c r="L229" s="25">
        <v>42461</v>
      </c>
      <c r="M229" s="25">
        <v>42461</v>
      </c>
      <c r="N229" s="25">
        <v>42461</v>
      </c>
      <c r="O229" s="25">
        <v>42461</v>
      </c>
      <c r="P229" s="25">
        <v>42461</v>
      </c>
      <c r="Q229" s="606" t="s">
        <v>1272</v>
      </c>
      <c r="R229" s="20">
        <f>РПЗ!P228</f>
        <v>42705</v>
      </c>
      <c r="S229" s="19" t="s">
        <v>1272</v>
      </c>
      <c r="T229" s="608">
        <f>РПЗ!L228</f>
        <v>4781385.8099999996</v>
      </c>
      <c r="U229" s="270" t="s">
        <v>1272</v>
      </c>
      <c r="V229" s="270" t="s">
        <v>1272</v>
      </c>
      <c r="W229" s="512" t="s">
        <v>1272</v>
      </c>
      <c r="X229" s="513" t="s">
        <v>1272</v>
      </c>
      <c r="Y229" s="612" t="s">
        <v>1272</v>
      </c>
      <c r="Z229" s="612" t="s">
        <v>1272</v>
      </c>
      <c r="AA229" s="612" t="s">
        <v>1272</v>
      </c>
      <c r="AB229" s="612" t="s">
        <v>1272</v>
      </c>
      <c r="AC229" s="612" t="s">
        <v>1272</v>
      </c>
      <c r="AD229" s="612" t="s">
        <v>1272</v>
      </c>
      <c r="AE229" s="609" t="e">
        <f>Таблица5[[#This Row],[20]]-Таблица5[[#This Row],[30]]</f>
        <v>#VALUE!</v>
      </c>
      <c r="AF229" s="610" t="e">
        <f>(1-Таблица5[[#This Row],[25]]/Таблица5[[#This Row],[20]])</f>
        <v>#VALUE!</v>
      </c>
      <c r="AG229" s="183" t="s">
        <v>1272</v>
      </c>
      <c r="AH229" s="183" t="s">
        <v>1272</v>
      </c>
      <c r="AI229" s="183" t="s">
        <v>1272</v>
      </c>
      <c r="AJ229" s="64" t="s">
        <v>123</v>
      </c>
      <c r="AK229" s="611"/>
    </row>
    <row r="230" spans="1:37" ht="141" thickBot="1" x14ac:dyDescent="0.3">
      <c r="A230" s="166" t="str">
        <f>РПЗ!A229</f>
        <v>0604-00214</v>
      </c>
      <c r="B230" s="601" t="str">
        <f>РПЗ!$D229</f>
        <v>Поставка иикросхем интегральных   полупроводниковыех</v>
      </c>
      <c r="C230" s="602" t="str">
        <f>РПЗ!$AA229</f>
        <v>Управление закупок,
Начальник управления закупок
Смирнов Игорь Владимирович,
тел.(4855)55-68-35</v>
      </c>
      <c r="D230" s="603" t="str">
        <f>РПЗ!$AB229</f>
        <v>заказчик</v>
      </c>
      <c r="E230" s="147" t="s">
        <v>282</v>
      </c>
      <c r="F230" s="602" t="str">
        <f>РПЗ!Q229</f>
        <v>ОЗК</v>
      </c>
      <c r="G230" s="604" t="s">
        <v>118</v>
      </c>
      <c r="H230" s="605" t="str">
        <f>РПЗ!W229</f>
        <v>не применимо</v>
      </c>
      <c r="I230" s="25">
        <v>42452</v>
      </c>
      <c r="J230" s="607">
        <f>РПЗ!O229</f>
        <v>42430</v>
      </c>
      <c r="K230" s="616">
        <v>42430</v>
      </c>
      <c r="L230" s="25">
        <v>42461</v>
      </c>
      <c r="M230" s="25">
        <v>42461</v>
      </c>
      <c r="N230" s="25">
        <v>42461</v>
      </c>
      <c r="O230" s="25">
        <v>42461</v>
      </c>
      <c r="P230" s="25">
        <v>42461</v>
      </c>
      <c r="Q230" s="606" t="s">
        <v>1272</v>
      </c>
      <c r="R230" s="20">
        <f>РПЗ!P229</f>
        <v>42705</v>
      </c>
      <c r="S230" s="19" t="s">
        <v>1272</v>
      </c>
      <c r="T230" s="608">
        <f>РПЗ!L229</f>
        <v>4824606.67</v>
      </c>
      <c r="U230" s="270" t="s">
        <v>1272</v>
      </c>
      <c r="V230" s="270" t="s">
        <v>1272</v>
      </c>
      <c r="W230" s="512" t="s">
        <v>1272</v>
      </c>
      <c r="X230" s="513" t="s">
        <v>1272</v>
      </c>
      <c r="Y230" s="612" t="s">
        <v>1272</v>
      </c>
      <c r="Z230" s="612" t="s">
        <v>1272</v>
      </c>
      <c r="AA230" s="612" t="s">
        <v>1272</v>
      </c>
      <c r="AB230" s="612" t="s">
        <v>1272</v>
      </c>
      <c r="AC230" s="612" t="s">
        <v>1272</v>
      </c>
      <c r="AD230" s="612" t="s">
        <v>1272</v>
      </c>
      <c r="AE230" s="609" t="e">
        <f>Таблица5[[#This Row],[20]]-Таблица5[[#This Row],[30]]</f>
        <v>#VALUE!</v>
      </c>
      <c r="AF230" s="610" t="e">
        <f>(1-Таблица5[[#This Row],[25]]/Таблица5[[#This Row],[20]])</f>
        <v>#VALUE!</v>
      </c>
      <c r="AG230" s="183" t="s">
        <v>1272</v>
      </c>
      <c r="AH230" s="183" t="s">
        <v>1272</v>
      </c>
      <c r="AI230" s="183" t="s">
        <v>1272</v>
      </c>
      <c r="AJ230" s="64" t="s">
        <v>123</v>
      </c>
      <c r="AK230" s="611"/>
    </row>
    <row r="231" spans="1:37" ht="141" thickBot="1" x14ac:dyDescent="0.3">
      <c r="A231" s="166" t="str">
        <f>РПЗ!A230</f>
        <v>0604-00215</v>
      </c>
      <c r="B231" s="601" t="str">
        <f>РПЗ!$D230</f>
        <v>Поставка иикросхем интегральных   полупроводниковыех</v>
      </c>
      <c r="C231" s="602" t="str">
        <f>РПЗ!$AA230</f>
        <v>Управление закупок,
Начальник управления закупок
Смирнов Игорь Владимирович,
тел.(4855)55-68-35</v>
      </c>
      <c r="D231" s="603" t="str">
        <f>РПЗ!$AB230</f>
        <v>заказчик</v>
      </c>
      <c r="E231" s="147" t="s">
        <v>282</v>
      </c>
      <c r="F231" s="602" t="str">
        <f>РПЗ!Q230</f>
        <v>ОЗК</v>
      </c>
      <c r="G231" s="604" t="s">
        <v>118</v>
      </c>
      <c r="H231" s="605" t="str">
        <f>РПЗ!W230</f>
        <v>не применимо</v>
      </c>
      <c r="I231" s="25">
        <v>42452</v>
      </c>
      <c r="J231" s="607">
        <f>РПЗ!O230</f>
        <v>42430</v>
      </c>
      <c r="K231" s="616">
        <v>42430</v>
      </c>
      <c r="L231" s="25">
        <v>42461</v>
      </c>
      <c r="M231" s="25">
        <v>42461</v>
      </c>
      <c r="N231" s="25">
        <v>42461</v>
      </c>
      <c r="O231" s="25">
        <v>42461</v>
      </c>
      <c r="P231" s="25">
        <v>42461</v>
      </c>
      <c r="Q231" s="606" t="s">
        <v>1272</v>
      </c>
      <c r="R231" s="20">
        <f>РПЗ!P230</f>
        <v>42705</v>
      </c>
      <c r="S231" s="19" t="s">
        <v>1272</v>
      </c>
      <c r="T231" s="608">
        <f>РПЗ!L230</f>
        <v>4637247.32</v>
      </c>
      <c r="U231" s="270" t="s">
        <v>1272</v>
      </c>
      <c r="V231" s="270" t="s">
        <v>1272</v>
      </c>
      <c r="W231" s="512" t="s">
        <v>1272</v>
      </c>
      <c r="X231" s="513" t="s">
        <v>1272</v>
      </c>
      <c r="Y231" s="612" t="s">
        <v>1272</v>
      </c>
      <c r="Z231" s="612" t="s">
        <v>1272</v>
      </c>
      <c r="AA231" s="612" t="s">
        <v>1272</v>
      </c>
      <c r="AB231" s="612" t="s">
        <v>1272</v>
      </c>
      <c r="AC231" s="612" t="s">
        <v>1272</v>
      </c>
      <c r="AD231" s="612" t="s">
        <v>1272</v>
      </c>
      <c r="AE231" s="609" t="e">
        <f>Таблица5[[#This Row],[20]]-Таблица5[[#This Row],[30]]</f>
        <v>#VALUE!</v>
      </c>
      <c r="AF231" s="610" t="e">
        <f>(1-Таблица5[[#This Row],[25]]/Таблица5[[#This Row],[20]])</f>
        <v>#VALUE!</v>
      </c>
      <c r="AG231" s="183" t="s">
        <v>1272</v>
      </c>
      <c r="AH231" s="183" t="s">
        <v>1272</v>
      </c>
      <c r="AI231" s="183" t="s">
        <v>1272</v>
      </c>
      <c r="AJ231" s="64" t="s">
        <v>123</v>
      </c>
      <c r="AK231" s="611"/>
    </row>
    <row r="232" spans="1:37" ht="141" thickBot="1" x14ac:dyDescent="0.3">
      <c r="A232" s="166" t="str">
        <f>РПЗ!A231</f>
        <v>0604-00216</v>
      </c>
      <c r="B232" s="601" t="str">
        <f>РПЗ!$D231</f>
        <v>Поставка иикросхем интегральных   полупроводниковыех</v>
      </c>
      <c r="C232" s="602" t="str">
        <f>РПЗ!$AA231</f>
        <v>Управление закупок,
Начальник управления закупок
Смирнов Игорь Владимирович,
тел.(4855)55-68-35</v>
      </c>
      <c r="D232" s="603" t="str">
        <f>РПЗ!$AB231</f>
        <v>заказчик</v>
      </c>
      <c r="E232" s="147" t="s">
        <v>282</v>
      </c>
      <c r="F232" s="602" t="str">
        <f>РПЗ!Q231</f>
        <v>ОЗК</v>
      </c>
      <c r="G232" s="604" t="s">
        <v>118</v>
      </c>
      <c r="H232" s="605" t="str">
        <f>РПЗ!W231</f>
        <v>не применимо</v>
      </c>
      <c r="I232" s="25">
        <v>42452</v>
      </c>
      <c r="J232" s="607">
        <f>РПЗ!O231</f>
        <v>42430</v>
      </c>
      <c r="K232" s="616">
        <v>42430</v>
      </c>
      <c r="L232" s="25">
        <v>42461</v>
      </c>
      <c r="M232" s="25">
        <v>42461</v>
      </c>
      <c r="N232" s="25">
        <v>42461</v>
      </c>
      <c r="O232" s="25">
        <v>42461</v>
      </c>
      <c r="P232" s="25">
        <v>42461</v>
      </c>
      <c r="Q232" s="606" t="s">
        <v>1272</v>
      </c>
      <c r="R232" s="20">
        <f>РПЗ!P231</f>
        <v>42705</v>
      </c>
      <c r="S232" s="19" t="s">
        <v>1272</v>
      </c>
      <c r="T232" s="608">
        <f>РПЗ!L231</f>
        <v>4683087.63</v>
      </c>
      <c r="U232" s="270" t="s">
        <v>1272</v>
      </c>
      <c r="V232" s="270" t="s">
        <v>1272</v>
      </c>
      <c r="W232" s="512" t="s">
        <v>1272</v>
      </c>
      <c r="X232" s="513" t="s">
        <v>1272</v>
      </c>
      <c r="Y232" s="612" t="s">
        <v>1272</v>
      </c>
      <c r="Z232" s="612" t="s">
        <v>1272</v>
      </c>
      <c r="AA232" s="612" t="s">
        <v>1272</v>
      </c>
      <c r="AB232" s="612" t="s">
        <v>1272</v>
      </c>
      <c r="AC232" s="612" t="s">
        <v>1272</v>
      </c>
      <c r="AD232" s="612" t="s">
        <v>1272</v>
      </c>
      <c r="AE232" s="609" t="e">
        <f>Таблица5[[#This Row],[20]]-Таблица5[[#This Row],[30]]</f>
        <v>#VALUE!</v>
      </c>
      <c r="AF232" s="610" t="e">
        <f>(1-Таблица5[[#This Row],[25]]/Таблица5[[#This Row],[20]])</f>
        <v>#VALUE!</v>
      </c>
      <c r="AG232" s="183" t="s">
        <v>1272</v>
      </c>
      <c r="AH232" s="183" t="s">
        <v>1272</v>
      </c>
      <c r="AI232" s="183" t="s">
        <v>1272</v>
      </c>
      <c r="AJ232" s="64" t="s">
        <v>123</v>
      </c>
      <c r="AK232" s="611"/>
    </row>
    <row r="233" spans="1:37" ht="141" thickBot="1" x14ac:dyDescent="0.3">
      <c r="A233" s="166" t="str">
        <f>РПЗ!A232</f>
        <v>0604-00217</v>
      </c>
      <c r="B233" s="601" t="str">
        <f>РПЗ!$D232</f>
        <v xml:space="preserve"> Поставка иикросхем интегральных   полупроводниковыех</v>
      </c>
      <c r="C233" s="602" t="str">
        <f>РПЗ!$AA232</f>
        <v>Управление закупок,
Начальник управления закупок
Смирнов Игорь Владимирович,
тел.(4855)55-68-35</v>
      </c>
      <c r="D233" s="603" t="str">
        <f>РПЗ!$AB232</f>
        <v>заказчик</v>
      </c>
      <c r="E233" s="147" t="s">
        <v>282</v>
      </c>
      <c r="F233" s="602" t="str">
        <f>РПЗ!Q232</f>
        <v>ОЗК</v>
      </c>
      <c r="G233" s="604" t="s">
        <v>118</v>
      </c>
      <c r="H233" s="605" t="str">
        <f>РПЗ!W232</f>
        <v>не применимо</v>
      </c>
      <c r="I233" s="25">
        <v>42452</v>
      </c>
      <c r="J233" s="607">
        <f>РПЗ!O232</f>
        <v>42430</v>
      </c>
      <c r="K233" s="616">
        <v>42430</v>
      </c>
      <c r="L233" s="25">
        <v>42461</v>
      </c>
      <c r="M233" s="25">
        <v>42461</v>
      </c>
      <c r="N233" s="25">
        <v>42461</v>
      </c>
      <c r="O233" s="25">
        <v>42461</v>
      </c>
      <c r="P233" s="25">
        <v>42461</v>
      </c>
      <c r="Q233" s="606" t="s">
        <v>1272</v>
      </c>
      <c r="R233" s="20">
        <f>РПЗ!P232</f>
        <v>42705</v>
      </c>
      <c r="S233" s="19" t="s">
        <v>1272</v>
      </c>
      <c r="T233" s="608">
        <f>РПЗ!L232</f>
        <v>4622082.1100000003</v>
      </c>
      <c r="U233" s="270" t="s">
        <v>1272</v>
      </c>
      <c r="V233" s="270" t="s">
        <v>1272</v>
      </c>
      <c r="W233" s="512" t="s">
        <v>1272</v>
      </c>
      <c r="X233" s="513" t="s">
        <v>1272</v>
      </c>
      <c r="Y233" s="612" t="s">
        <v>1272</v>
      </c>
      <c r="Z233" s="612" t="s">
        <v>1272</v>
      </c>
      <c r="AA233" s="612" t="s">
        <v>1272</v>
      </c>
      <c r="AB233" s="612" t="s">
        <v>1272</v>
      </c>
      <c r="AC233" s="612" t="s">
        <v>1272</v>
      </c>
      <c r="AD233" s="612" t="s">
        <v>1272</v>
      </c>
      <c r="AE233" s="609" t="e">
        <f>Таблица5[[#This Row],[20]]-Таблица5[[#This Row],[30]]</f>
        <v>#VALUE!</v>
      </c>
      <c r="AF233" s="610" t="e">
        <f>(1-Таблица5[[#This Row],[25]]/Таблица5[[#This Row],[20]])</f>
        <v>#VALUE!</v>
      </c>
      <c r="AG233" s="183" t="s">
        <v>1272</v>
      </c>
      <c r="AH233" s="183" t="s">
        <v>1272</v>
      </c>
      <c r="AI233" s="183" t="s">
        <v>1272</v>
      </c>
      <c r="AJ233" s="64" t="s">
        <v>123</v>
      </c>
      <c r="AK233" s="611"/>
    </row>
    <row r="234" spans="1:37" ht="141" thickBot="1" x14ac:dyDescent="0.3">
      <c r="A234" s="166" t="str">
        <f>РПЗ!A233</f>
        <v>0604-00218</v>
      </c>
      <c r="B234" s="601" t="str">
        <f>РПЗ!$D233</f>
        <v xml:space="preserve"> Поставка иикросхем интегральных   полупроводниковыех</v>
      </c>
      <c r="C234" s="602" t="str">
        <f>РПЗ!$AA233</f>
        <v>Управление закупок,
Начальник управления закупок
Смирнов Игорь Владимирович,
тел.(4855)55-68-35</v>
      </c>
      <c r="D234" s="603" t="str">
        <f>РПЗ!$AB233</f>
        <v>заказчик</v>
      </c>
      <c r="E234" s="147" t="s">
        <v>282</v>
      </c>
      <c r="F234" s="602" t="str">
        <f>РПЗ!Q233</f>
        <v>ОЗК</v>
      </c>
      <c r="G234" s="604" t="s">
        <v>118</v>
      </c>
      <c r="H234" s="605" t="str">
        <f>РПЗ!W233</f>
        <v>не применимо</v>
      </c>
      <c r="I234" s="25">
        <v>42452</v>
      </c>
      <c r="J234" s="607">
        <f>РПЗ!O233</f>
        <v>42430</v>
      </c>
      <c r="K234" s="616">
        <v>42430</v>
      </c>
      <c r="L234" s="25">
        <v>42461</v>
      </c>
      <c r="M234" s="25">
        <v>42461</v>
      </c>
      <c r="N234" s="25">
        <v>42461</v>
      </c>
      <c r="O234" s="25">
        <v>42461</v>
      </c>
      <c r="P234" s="25">
        <v>42461</v>
      </c>
      <c r="Q234" s="606" t="s">
        <v>1272</v>
      </c>
      <c r="R234" s="20">
        <f>РПЗ!P233</f>
        <v>42705</v>
      </c>
      <c r="S234" s="19" t="s">
        <v>1272</v>
      </c>
      <c r="T234" s="608">
        <f>РПЗ!L233</f>
        <v>2723121.33</v>
      </c>
      <c r="U234" s="270" t="s">
        <v>1272</v>
      </c>
      <c r="V234" s="270" t="s">
        <v>1272</v>
      </c>
      <c r="W234" s="512" t="s">
        <v>1272</v>
      </c>
      <c r="X234" s="513" t="s">
        <v>1272</v>
      </c>
      <c r="Y234" s="612" t="s">
        <v>1272</v>
      </c>
      <c r="Z234" s="612" t="s">
        <v>1272</v>
      </c>
      <c r="AA234" s="612" t="s">
        <v>1272</v>
      </c>
      <c r="AB234" s="612" t="s">
        <v>1272</v>
      </c>
      <c r="AC234" s="612" t="s">
        <v>1272</v>
      </c>
      <c r="AD234" s="612" t="s">
        <v>1272</v>
      </c>
      <c r="AE234" s="609" t="e">
        <f>Таблица5[[#This Row],[20]]-Таблица5[[#This Row],[30]]</f>
        <v>#VALUE!</v>
      </c>
      <c r="AF234" s="610" t="e">
        <f>(1-Таблица5[[#This Row],[25]]/Таблица5[[#This Row],[20]])</f>
        <v>#VALUE!</v>
      </c>
      <c r="AG234" s="183" t="s">
        <v>1272</v>
      </c>
      <c r="AH234" s="183" t="s">
        <v>1272</v>
      </c>
      <c r="AI234" s="183" t="s">
        <v>1272</v>
      </c>
      <c r="AJ234" s="64" t="s">
        <v>123</v>
      </c>
      <c r="AK234" s="611"/>
    </row>
    <row r="235" spans="1:37" ht="141" thickBot="1" x14ac:dyDescent="0.3">
      <c r="A235" s="166" t="str">
        <f>РПЗ!A234</f>
        <v>0604-00219</v>
      </c>
      <c r="B235" s="601" t="str">
        <f>РПЗ!$D234</f>
        <v>Поставка иикросхем интегральных   полупроводниковыех</v>
      </c>
      <c r="C235" s="602" t="str">
        <f>РПЗ!$AA234</f>
        <v>Управление закупок,
Начальник управления закупок
Смирнов Игорь Владимирович,
тел.(4855)55-68-35</v>
      </c>
      <c r="D235" s="603" t="str">
        <f>РПЗ!$AB234</f>
        <v>заказчик</v>
      </c>
      <c r="E235" s="147" t="s">
        <v>282</v>
      </c>
      <c r="F235" s="602" t="str">
        <f>РПЗ!Q234</f>
        <v>ОЗК</v>
      </c>
      <c r="G235" s="604" t="s">
        <v>118</v>
      </c>
      <c r="H235" s="605" t="str">
        <f>РПЗ!W234</f>
        <v>не применимо</v>
      </c>
      <c r="I235" s="25">
        <v>42452</v>
      </c>
      <c r="J235" s="607">
        <f>РПЗ!O234</f>
        <v>42430</v>
      </c>
      <c r="K235" s="616">
        <v>42430</v>
      </c>
      <c r="L235" s="25">
        <v>42461</v>
      </c>
      <c r="M235" s="25">
        <v>42461</v>
      </c>
      <c r="N235" s="25">
        <v>42461</v>
      </c>
      <c r="O235" s="25">
        <v>42461</v>
      </c>
      <c r="P235" s="25">
        <v>42461</v>
      </c>
      <c r="Q235" s="606" t="s">
        <v>1272</v>
      </c>
      <c r="R235" s="20">
        <f>РПЗ!P234</f>
        <v>42705</v>
      </c>
      <c r="S235" s="19" t="s">
        <v>1272</v>
      </c>
      <c r="T235" s="608">
        <f>РПЗ!L234</f>
        <v>1000449.77</v>
      </c>
      <c r="U235" s="270" t="s">
        <v>1272</v>
      </c>
      <c r="V235" s="270" t="s">
        <v>1272</v>
      </c>
      <c r="W235" s="512" t="s">
        <v>1272</v>
      </c>
      <c r="X235" s="513" t="s">
        <v>1272</v>
      </c>
      <c r="Y235" s="612" t="s">
        <v>1272</v>
      </c>
      <c r="Z235" s="612" t="s">
        <v>1272</v>
      </c>
      <c r="AA235" s="612" t="s">
        <v>1272</v>
      </c>
      <c r="AB235" s="612" t="s">
        <v>1272</v>
      </c>
      <c r="AC235" s="612" t="s">
        <v>1272</v>
      </c>
      <c r="AD235" s="612" t="s">
        <v>1272</v>
      </c>
      <c r="AE235" s="609" t="e">
        <f>Таблица5[[#This Row],[20]]-Таблица5[[#This Row],[30]]</f>
        <v>#VALUE!</v>
      </c>
      <c r="AF235" s="610" t="e">
        <f>(1-Таблица5[[#This Row],[25]]/Таблица5[[#This Row],[20]])</f>
        <v>#VALUE!</v>
      </c>
      <c r="AG235" s="183" t="s">
        <v>1272</v>
      </c>
      <c r="AH235" s="183" t="s">
        <v>1272</v>
      </c>
      <c r="AI235" s="183" t="s">
        <v>1272</v>
      </c>
      <c r="AJ235" s="64" t="s">
        <v>123</v>
      </c>
      <c r="AK235" s="611"/>
    </row>
    <row r="236" spans="1:37" ht="141" thickBot="1" x14ac:dyDescent="0.3">
      <c r="A236" s="21" t="str">
        <f>РПЗ!A235</f>
        <v>0604-00220</v>
      </c>
      <c r="B236" s="21" t="str">
        <f>РПЗ!$D235</f>
        <v>Поставка иикросхем интегральных   полупроводниковыех</v>
      </c>
      <c r="C236" s="621" t="str">
        <f>РПЗ!$AA235</f>
        <v>Управление закупок,
Начальник управления закупок
Смирнов Игорь Владимирович,
тел.(4855)55-68-35</v>
      </c>
      <c r="D236" s="622" t="str">
        <f>РПЗ!$AB235</f>
        <v>заказчик</v>
      </c>
      <c r="E236" s="646" t="s">
        <v>67</v>
      </c>
      <c r="F236" s="621" t="str">
        <f>РПЗ!Q235</f>
        <v>ОЗК</v>
      </c>
      <c r="G236" s="24" t="s">
        <v>118</v>
      </c>
      <c r="H236" s="23" t="str">
        <f>РПЗ!W235</f>
        <v>не применимо</v>
      </c>
      <c r="I236" s="25">
        <v>42408</v>
      </c>
      <c r="J236" s="26">
        <f>РПЗ!O235</f>
        <v>42401</v>
      </c>
      <c r="K236" s="614">
        <v>42401</v>
      </c>
      <c r="L236" s="25" t="s">
        <v>1272</v>
      </c>
      <c r="M236" s="25" t="s">
        <v>1272</v>
      </c>
      <c r="N236" s="25" t="s">
        <v>1272</v>
      </c>
      <c r="O236" s="25" t="s">
        <v>1272</v>
      </c>
      <c r="P236" s="25" t="s">
        <v>1272</v>
      </c>
      <c r="Q236" s="606" t="s">
        <v>1272</v>
      </c>
      <c r="R236" s="26">
        <f>РПЗ!P235</f>
        <v>42705</v>
      </c>
      <c r="S236" s="19" t="s">
        <v>1272</v>
      </c>
      <c r="T236" s="188">
        <f>РПЗ!L235</f>
        <v>4773642.5134799993</v>
      </c>
      <c r="U236" s="648">
        <v>0</v>
      </c>
      <c r="V236" s="658" t="s">
        <v>1272</v>
      </c>
      <c r="W236" s="658" t="s">
        <v>1272</v>
      </c>
      <c r="X236" s="658" t="s">
        <v>1272</v>
      </c>
      <c r="Y236" s="658" t="s">
        <v>1272</v>
      </c>
      <c r="Z236" s="658" t="s">
        <v>1272</v>
      </c>
      <c r="AA236" s="658" t="s">
        <v>1272</v>
      </c>
      <c r="AB236" s="658" t="s">
        <v>1272</v>
      </c>
      <c r="AC236" s="658" t="s">
        <v>1272</v>
      </c>
      <c r="AD236" s="658" t="s">
        <v>1272</v>
      </c>
      <c r="AE236" s="185" t="e">
        <f>Таблица5[[#This Row],[20]]-Таблица5[[#This Row],[30]]</f>
        <v>#VALUE!</v>
      </c>
      <c r="AF236" s="173" t="e">
        <f>(1-Таблица5[[#This Row],[25]]/Таблица5[[#This Row],[20]])</f>
        <v>#VALUE!</v>
      </c>
      <c r="AG236" s="658" t="s">
        <v>1272</v>
      </c>
      <c r="AH236" s="658" t="s">
        <v>1272</v>
      </c>
      <c r="AI236" s="658" t="s">
        <v>1272</v>
      </c>
      <c r="AJ236" s="64" t="s">
        <v>123</v>
      </c>
      <c r="AK236" s="35"/>
    </row>
    <row r="237" spans="1:37" ht="141" thickBot="1" x14ac:dyDescent="0.3">
      <c r="A237" s="166" t="str">
        <f>РПЗ!A236</f>
        <v>0604-00221</v>
      </c>
      <c r="B237" s="601" t="str">
        <f>РПЗ!$D236</f>
        <v xml:space="preserve"> Поставка приборов пьезоэлектрических (резонаторов, фильтров)</v>
      </c>
      <c r="C237" s="602" t="str">
        <f>РПЗ!$AA236</f>
        <v>Управление закупок,
Начальник управления закупок
Смирнов Игорь Владимирович,
тел.(4855)55-68-35</v>
      </c>
      <c r="D237" s="603" t="str">
        <f>РПЗ!$AB236</f>
        <v>заказчик</v>
      </c>
      <c r="E237" s="147" t="s">
        <v>49</v>
      </c>
      <c r="F237" s="602" t="str">
        <f>РПЗ!Q236</f>
        <v>ОЗК</v>
      </c>
      <c r="G237" s="604"/>
      <c r="H237" s="605" t="str">
        <f>РПЗ!W236</f>
        <v>не применимо</v>
      </c>
      <c r="I237" s="613" t="s">
        <v>1272</v>
      </c>
      <c r="J237" s="607">
        <f>РПЗ!O236</f>
        <v>42461</v>
      </c>
      <c r="K237" s="616" t="s">
        <v>1272</v>
      </c>
      <c r="L237" s="25" t="s">
        <v>1272</v>
      </c>
      <c r="M237" s="25" t="s">
        <v>1272</v>
      </c>
      <c r="N237" s="25" t="s">
        <v>1272</v>
      </c>
      <c r="O237" s="25" t="s">
        <v>1272</v>
      </c>
      <c r="P237" s="25" t="s">
        <v>1272</v>
      </c>
      <c r="Q237" s="606" t="s">
        <v>1272</v>
      </c>
      <c r="R237" s="20">
        <f>РПЗ!P236</f>
        <v>42705</v>
      </c>
      <c r="S237" s="19" t="s">
        <v>1272</v>
      </c>
      <c r="T237" s="608">
        <f>РПЗ!L236</f>
        <v>4911493</v>
      </c>
      <c r="U237" s="270" t="s">
        <v>1272</v>
      </c>
      <c r="V237" s="270" t="s">
        <v>1272</v>
      </c>
      <c r="W237" s="512" t="s">
        <v>1272</v>
      </c>
      <c r="X237" s="513" t="s">
        <v>1272</v>
      </c>
      <c r="Y237" s="612" t="s">
        <v>1272</v>
      </c>
      <c r="Z237" s="612" t="s">
        <v>1272</v>
      </c>
      <c r="AA237" s="612" t="s">
        <v>1272</v>
      </c>
      <c r="AB237" s="612" t="s">
        <v>1272</v>
      </c>
      <c r="AC237" s="612" t="s">
        <v>1272</v>
      </c>
      <c r="AD237" s="612" t="s">
        <v>1272</v>
      </c>
      <c r="AE237" s="609" t="e">
        <f>Таблица5[[#This Row],[20]]-Таблица5[[#This Row],[30]]</f>
        <v>#VALUE!</v>
      </c>
      <c r="AF237" s="610" t="e">
        <f>(1-Таблица5[[#This Row],[25]]/Таблица5[[#This Row],[20]])</f>
        <v>#VALUE!</v>
      </c>
      <c r="AG237" s="183" t="s">
        <v>1272</v>
      </c>
      <c r="AH237" s="183" t="s">
        <v>1272</v>
      </c>
      <c r="AI237" s="183" t="s">
        <v>1272</v>
      </c>
      <c r="AJ237" s="64" t="s">
        <v>123</v>
      </c>
      <c r="AK237" s="611"/>
    </row>
    <row r="238" spans="1:37" ht="141" thickBot="1" x14ac:dyDescent="0.3">
      <c r="A238" s="166" t="str">
        <f>РПЗ!A237</f>
        <v>0604-00222</v>
      </c>
      <c r="B238" s="601" t="str">
        <f>РПЗ!$D237</f>
        <v xml:space="preserve"> Поставка приборов пьезоэлектрических (резонаторов, фильтров)</v>
      </c>
      <c r="C238" s="602" t="str">
        <f>РПЗ!$AA237</f>
        <v>Управление закупок,
Начальник управления закупок
Смирнов Игорь Владимирович,
тел.(4855)55-68-35</v>
      </c>
      <c r="D238" s="603" t="str">
        <f>РПЗ!$AB237</f>
        <v>заказчик</v>
      </c>
      <c r="E238" s="147" t="s">
        <v>58</v>
      </c>
      <c r="F238" s="602" t="str">
        <f>РПЗ!Q237</f>
        <v>ЕП</v>
      </c>
      <c r="G238" s="604" t="s">
        <v>120</v>
      </c>
      <c r="H238" s="605" t="str">
        <f>РПЗ!W237</f>
        <v>6.6.2(11)</v>
      </c>
      <c r="I238" s="25">
        <v>42405</v>
      </c>
      <c r="J238" s="607">
        <f>РПЗ!O237</f>
        <v>42401</v>
      </c>
      <c r="K238" s="616">
        <v>42401</v>
      </c>
      <c r="L238" s="25" t="s">
        <v>1272</v>
      </c>
      <c r="M238" s="25" t="s">
        <v>1272</v>
      </c>
      <c r="N238" s="25" t="s">
        <v>1272</v>
      </c>
      <c r="O238" s="25" t="s">
        <v>1272</v>
      </c>
      <c r="P238" s="25" t="s">
        <v>1272</v>
      </c>
      <c r="Q238" s="606" t="s">
        <v>1272</v>
      </c>
      <c r="R238" s="20">
        <f>РПЗ!P237</f>
        <v>42705</v>
      </c>
      <c r="S238" s="19" t="s">
        <v>1272</v>
      </c>
      <c r="T238" s="608">
        <f>РПЗ!L237</f>
        <v>155370.6</v>
      </c>
      <c r="U238" s="270">
        <v>1</v>
      </c>
      <c r="V238" s="270">
        <v>0</v>
      </c>
      <c r="W238" s="512">
        <v>3435000717</v>
      </c>
      <c r="X238" s="513" t="s">
        <v>1819</v>
      </c>
      <c r="Y238" s="618">
        <v>155370.6</v>
      </c>
      <c r="Z238" s="612" t="s">
        <v>1272</v>
      </c>
      <c r="AA238" s="612" t="s">
        <v>1272</v>
      </c>
      <c r="AB238" s="612" t="s">
        <v>1272</v>
      </c>
      <c r="AC238" s="612" t="s">
        <v>1272</v>
      </c>
      <c r="AD238" s="612" t="s">
        <v>1272</v>
      </c>
      <c r="AE238" s="609" t="e">
        <f>Таблица5[[#This Row],[20]]-Таблица5[[#This Row],[30]]</f>
        <v>#VALUE!</v>
      </c>
      <c r="AF238" s="610">
        <f>(1-Таблица5[[#This Row],[25]]/Таблица5[[#This Row],[20]])</f>
        <v>0</v>
      </c>
      <c r="AG238" s="183" t="s">
        <v>1272</v>
      </c>
      <c r="AH238" s="183" t="s">
        <v>1272</v>
      </c>
      <c r="AI238" s="183" t="s">
        <v>1272</v>
      </c>
      <c r="AJ238" s="64" t="s">
        <v>123</v>
      </c>
      <c r="AK238" s="611"/>
    </row>
    <row r="239" spans="1:37" ht="141" thickBot="1" x14ac:dyDescent="0.3">
      <c r="A239" s="166" t="str">
        <f>РПЗ!A238</f>
        <v>0604-00223</v>
      </c>
      <c r="B239" s="601" t="str">
        <f>РПЗ!$D238</f>
        <v>Поставка электрорадиоизделий и  специализированного  технологического оборудования для  их производства прочех,  не включенных в другие группы</v>
      </c>
      <c r="C239" s="602" t="str">
        <f>РПЗ!$AA238</f>
        <v>Управление закупок,
Начальник управления закупок
Смирнов Игорь Владимирович,
тел.(4855)55-68-35</v>
      </c>
      <c r="D239" s="603" t="str">
        <f>РПЗ!$AB238</f>
        <v>заказчик</v>
      </c>
      <c r="E239" s="147" t="s">
        <v>58</v>
      </c>
      <c r="F239" s="602" t="str">
        <f>РПЗ!Q238</f>
        <v>ЕП</v>
      </c>
      <c r="G239" s="604" t="s">
        <v>120</v>
      </c>
      <c r="H239" s="605" t="str">
        <f>РПЗ!W238</f>
        <v>6.6.2(11)</v>
      </c>
      <c r="I239" s="25">
        <v>42381</v>
      </c>
      <c r="J239" s="607">
        <f>РПЗ!O238</f>
        <v>42370</v>
      </c>
      <c r="K239" s="616">
        <v>42370</v>
      </c>
      <c r="L239" s="25" t="s">
        <v>1272</v>
      </c>
      <c r="M239" s="25" t="s">
        <v>1272</v>
      </c>
      <c r="N239" s="25" t="s">
        <v>1272</v>
      </c>
      <c r="O239" s="25" t="s">
        <v>1272</v>
      </c>
      <c r="P239" s="25" t="s">
        <v>1272</v>
      </c>
      <c r="Q239" s="606" t="s">
        <v>1272</v>
      </c>
      <c r="R239" s="20">
        <f>РПЗ!P238</f>
        <v>42705</v>
      </c>
      <c r="S239" s="19" t="s">
        <v>1272</v>
      </c>
      <c r="T239" s="608">
        <f>РПЗ!L238</f>
        <v>1549730.85</v>
      </c>
      <c r="U239" s="270">
        <v>1</v>
      </c>
      <c r="V239" s="270">
        <v>0</v>
      </c>
      <c r="W239" s="617">
        <v>7718098980</v>
      </c>
      <c r="X239" s="513" t="s">
        <v>2149</v>
      </c>
      <c r="Y239" s="618">
        <v>1549730.85</v>
      </c>
      <c r="Z239" s="612" t="s">
        <v>1272</v>
      </c>
      <c r="AA239" s="612" t="s">
        <v>1272</v>
      </c>
      <c r="AB239" s="612" t="s">
        <v>1272</v>
      </c>
      <c r="AC239" s="612" t="s">
        <v>1272</v>
      </c>
      <c r="AD239" s="612" t="s">
        <v>1272</v>
      </c>
      <c r="AE239" s="609" t="e">
        <f>Таблица5[[#This Row],[20]]-Таблица5[[#This Row],[30]]</f>
        <v>#VALUE!</v>
      </c>
      <c r="AF239" s="610">
        <f>(1-Таблица5[[#This Row],[25]]/Таблица5[[#This Row],[20]])</f>
        <v>0</v>
      </c>
      <c r="AG239" s="183" t="s">
        <v>1272</v>
      </c>
      <c r="AH239" s="183" t="s">
        <v>1272</v>
      </c>
      <c r="AI239" s="183" t="s">
        <v>1272</v>
      </c>
      <c r="AJ239" s="64" t="s">
        <v>123</v>
      </c>
      <c r="AK239" s="611"/>
    </row>
    <row r="240" spans="1:37" ht="141" thickBot="1" x14ac:dyDescent="0.3">
      <c r="A240" s="166" t="str">
        <f>РПЗ!A239</f>
        <v>0604-00224</v>
      </c>
      <c r="B240" s="601" t="str">
        <f>РПЗ!$D239</f>
        <v>Поставка подшипников качения шарнирных,  комбинированных</v>
      </c>
      <c r="C240" s="602" t="str">
        <f>РПЗ!$AA239</f>
        <v>Управление закупок,
Начальник управления закупок
Смирнов Игорь Владимирович,
тел.(4855)55-68-35</v>
      </c>
      <c r="D240" s="603" t="str">
        <f>РПЗ!$AB239</f>
        <v>ОАО "ОПК"</v>
      </c>
      <c r="E240" s="147" t="s">
        <v>49</v>
      </c>
      <c r="F240" s="602" t="str">
        <f>РПЗ!Q239</f>
        <v>ОР</v>
      </c>
      <c r="G240" s="604"/>
      <c r="H240" s="605" t="str">
        <f>РПЗ!W239</f>
        <v>не применимо</v>
      </c>
      <c r="I240" s="613" t="s">
        <v>1272</v>
      </c>
      <c r="J240" s="607">
        <f>РПЗ!O239</f>
        <v>38808</v>
      </c>
      <c r="K240" s="616" t="s">
        <v>1272</v>
      </c>
      <c r="L240" s="25" t="s">
        <v>1272</v>
      </c>
      <c r="M240" s="25" t="s">
        <v>1272</v>
      </c>
      <c r="N240" s="25" t="s">
        <v>1272</v>
      </c>
      <c r="O240" s="25" t="s">
        <v>1272</v>
      </c>
      <c r="P240" s="25" t="s">
        <v>1272</v>
      </c>
      <c r="Q240" s="606" t="s">
        <v>1272</v>
      </c>
      <c r="R240" s="20">
        <f>РПЗ!P239</f>
        <v>42705</v>
      </c>
      <c r="S240" s="19" t="s">
        <v>1272</v>
      </c>
      <c r="T240" s="608">
        <f>РПЗ!L239</f>
        <v>3970064</v>
      </c>
      <c r="U240" s="270" t="s">
        <v>1272</v>
      </c>
      <c r="V240" s="270" t="s">
        <v>1272</v>
      </c>
      <c r="W240" s="512" t="s">
        <v>1272</v>
      </c>
      <c r="X240" s="513" t="s">
        <v>1272</v>
      </c>
      <c r="Y240" s="612" t="s">
        <v>1272</v>
      </c>
      <c r="Z240" s="612" t="s">
        <v>1272</v>
      </c>
      <c r="AA240" s="612" t="s">
        <v>1272</v>
      </c>
      <c r="AB240" s="612" t="s">
        <v>1272</v>
      </c>
      <c r="AC240" s="612" t="s">
        <v>1272</v>
      </c>
      <c r="AD240" s="612" t="s">
        <v>1272</v>
      </c>
      <c r="AE240" s="609" t="e">
        <f>Таблица5[[#This Row],[20]]-Таблица5[[#This Row],[30]]</f>
        <v>#VALUE!</v>
      </c>
      <c r="AF240" s="610" t="e">
        <f>(1-Таблица5[[#This Row],[25]]/Таблица5[[#This Row],[20]])</f>
        <v>#VALUE!</v>
      </c>
      <c r="AG240" s="183" t="s">
        <v>1272</v>
      </c>
      <c r="AH240" s="183" t="s">
        <v>1272</v>
      </c>
      <c r="AI240" s="183" t="s">
        <v>1272</v>
      </c>
      <c r="AJ240" s="64" t="s">
        <v>123</v>
      </c>
      <c r="AK240" s="611"/>
    </row>
    <row r="241" spans="1:37" ht="179.25" thickBot="1" x14ac:dyDescent="0.3">
      <c r="A241" s="166" t="str">
        <f>РПЗ!A240</f>
        <v>0604-00225</v>
      </c>
      <c r="B241" s="601" t="str">
        <f>РПЗ!$D240</f>
        <v>Поставка материалов и комплектующих необходимых для проведения подготовительных работ по установке оборудования</v>
      </c>
      <c r="C241" s="602" t="str">
        <f>РПЗ!$AA240</f>
        <v>Управление развития и модернизации производства,
Начальник управления Писулин Вячеслав Михайлович,
тел.(910)978-45-96</v>
      </c>
      <c r="D241" s="603" t="str">
        <f>РПЗ!$AB240</f>
        <v>заказчик</v>
      </c>
      <c r="E241" s="147" t="s">
        <v>49</v>
      </c>
      <c r="F241" s="602" t="str">
        <f>РПЗ!Q240</f>
        <v>ОЗК</v>
      </c>
      <c r="G241" s="604"/>
      <c r="H241" s="605" t="str">
        <f>РПЗ!W240</f>
        <v>не применимо</v>
      </c>
      <c r="I241" s="613" t="s">
        <v>1272</v>
      </c>
      <c r="J241" s="607">
        <f>РПЗ!O240</f>
        <v>42370</v>
      </c>
      <c r="K241" s="616" t="s">
        <v>1272</v>
      </c>
      <c r="L241" s="25" t="s">
        <v>1272</v>
      </c>
      <c r="M241" s="25" t="s">
        <v>1272</v>
      </c>
      <c r="N241" s="25" t="s">
        <v>1272</v>
      </c>
      <c r="O241" s="25" t="s">
        <v>1272</v>
      </c>
      <c r="P241" s="25" t="s">
        <v>1272</v>
      </c>
      <c r="Q241" s="606" t="s">
        <v>1272</v>
      </c>
      <c r="R241" s="20">
        <f>РПЗ!P240</f>
        <v>42430</v>
      </c>
      <c r="S241" s="19" t="s">
        <v>1272</v>
      </c>
      <c r="T241" s="608">
        <f>РПЗ!L240</f>
        <v>374500</v>
      </c>
      <c r="U241" s="270" t="s">
        <v>1272</v>
      </c>
      <c r="V241" s="270" t="s">
        <v>1272</v>
      </c>
      <c r="W241" s="512" t="s">
        <v>1272</v>
      </c>
      <c r="X241" s="513" t="s">
        <v>1272</v>
      </c>
      <c r="Y241" s="612" t="s">
        <v>1272</v>
      </c>
      <c r="Z241" s="612" t="s">
        <v>1272</v>
      </c>
      <c r="AA241" s="612" t="s">
        <v>1272</v>
      </c>
      <c r="AB241" s="612" t="s">
        <v>1272</v>
      </c>
      <c r="AC241" s="612" t="s">
        <v>1272</v>
      </c>
      <c r="AD241" s="612" t="s">
        <v>1272</v>
      </c>
      <c r="AE241" s="609" t="e">
        <f>Таблица5[[#This Row],[20]]-Таблица5[[#This Row],[30]]</f>
        <v>#VALUE!</v>
      </c>
      <c r="AF241" s="610" t="e">
        <f>(1-Таблица5[[#This Row],[25]]/Таблица5[[#This Row],[20]])</f>
        <v>#VALUE!</v>
      </c>
      <c r="AG241" s="183" t="s">
        <v>1272</v>
      </c>
      <c r="AH241" s="183" t="s">
        <v>1272</v>
      </c>
      <c r="AI241" s="183" t="s">
        <v>1272</v>
      </c>
      <c r="AJ241" s="64" t="s">
        <v>123</v>
      </c>
      <c r="AK241" s="611"/>
    </row>
    <row r="242" spans="1:37" ht="179.25" thickBot="1" x14ac:dyDescent="0.3">
      <c r="A242" s="166" t="str">
        <f>РПЗ!A241</f>
        <v>0604-00226</v>
      </c>
      <c r="B242" s="601" t="str">
        <f>РПЗ!$D241</f>
        <v>Поставка материалов и комплектующих необходимых для проведения подготовительных работ по установке оборудования</v>
      </c>
      <c r="C242" s="602" t="str">
        <f>РПЗ!$AA241</f>
        <v>Управление развития и модернизации производства,
Начальник управления Писулин Вячеслав Михайлович,
тел.(910)978-45-96</v>
      </c>
      <c r="D242" s="603" t="str">
        <f>РПЗ!$AB241</f>
        <v>заказчик</v>
      </c>
      <c r="E242" s="147" t="s">
        <v>49</v>
      </c>
      <c r="F242" s="602" t="str">
        <f>РПЗ!Q241</f>
        <v>ОЗК</v>
      </c>
      <c r="G242" s="604"/>
      <c r="H242" s="605" t="str">
        <f>РПЗ!W241</f>
        <v>не применимо</v>
      </c>
      <c r="I242" s="613" t="s">
        <v>1272</v>
      </c>
      <c r="J242" s="607">
        <f>РПЗ!O241</f>
        <v>42461</v>
      </c>
      <c r="K242" s="616" t="s">
        <v>1272</v>
      </c>
      <c r="L242" s="25" t="s">
        <v>1272</v>
      </c>
      <c r="M242" s="25" t="s">
        <v>1272</v>
      </c>
      <c r="N242" s="25" t="s">
        <v>1272</v>
      </c>
      <c r="O242" s="25" t="s">
        <v>1272</v>
      </c>
      <c r="P242" s="25" t="s">
        <v>1272</v>
      </c>
      <c r="Q242" s="606" t="s">
        <v>1272</v>
      </c>
      <c r="R242" s="20">
        <f>РПЗ!P241</f>
        <v>42522</v>
      </c>
      <c r="S242" s="19" t="s">
        <v>1272</v>
      </c>
      <c r="T242" s="608">
        <f>РПЗ!L241</f>
        <v>374500</v>
      </c>
      <c r="U242" s="270" t="s">
        <v>1272</v>
      </c>
      <c r="V242" s="270" t="s">
        <v>1272</v>
      </c>
      <c r="W242" s="512" t="s">
        <v>1272</v>
      </c>
      <c r="X242" s="513" t="s">
        <v>1272</v>
      </c>
      <c r="Y242" s="612" t="s">
        <v>1272</v>
      </c>
      <c r="Z242" s="612" t="s">
        <v>1272</v>
      </c>
      <c r="AA242" s="612" t="s">
        <v>1272</v>
      </c>
      <c r="AB242" s="612" t="s">
        <v>1272</v>
      </c>
      <c r="AC242" s="612" t="s">
        <v>1272</v>
      </c>
      <c r="AD242" s="612" t="s">
        <v>1272</v>
      </c>
      <c r="AE242" s="609" t="e">
        <f>Таблица5[[#This Row],[20]]-Таблица5[[#This Row],[30]]</f>
        <v>#VALUE!</v>
      </c>
      <c r="AF242" s="610" t="e">
        <f>(1-Таблица5[[#This Row],[25]]/Таблица5[[#This Row],[20]])</f>
        <v>#VALUE!</v>
      </c>
      <c r="AG242" s="183" t="s">
        <v>1272</v>
      </c>
      <c r="AH242" s="183" t="s">
        <v>1272</v>
      </c>
      <c r="AI242" s="183" t="s">
        <v>1272</v>
      </c>
      <c r="AJ242" s="64" t="s">
        <v>123</v>
      </c>
      <c r="AK242" s="611"/>
    </row>
    <row r="243" spans="1:37" ht="179.25" thickBot="1" x14ac:dyDescent="0.3">
      <c r="A243" s="166" t="str">
        <f>РПЗ!A242</f>
        <v>0604-00227</v>
      </c>
      <c r="B243" s="601" t="str">
        <f>РПЗ!$D242</f>
        <v>Поставка материалов и комплектующих необходимых для проведения подготовительных работ по установке оборудования</v>
      </c>
      <c r="C243" s="602" t="str">
        <f>РПЗ!$AA242</f>
        <v>Управление развития и модернизации производства,
Начальник управления Писулин Вячеслав Михайлович,
тел.(910)978-45-96</v>
      </c>
      <c r="D243" s="603" t="str">
        <f>РПЗ!$AB242</f>
        <v>заказчик</v>
      </c>
      <c r="E243" s="147" t="s">
        <v>49</v>
      </c>
      <c r="F243" s="602" t="str">
        <f>РПЗ!Q242</f>
        <v>ОЗК</v>
      </c>
      <c r="G243" s="604"/>
      <c r="H243" s="605" t="str">
        <f>РПЗ!W242</f>
        <v>не применимо</v>
      </c>
      <c r="I243" s="613" t="s">
        <v>1272</v>
      </c>
      <c r="J243" s="607">
        <f>РПЗ!O242</f>
        <v>42552</v>
      </c>
      <c r="K243" s="616" t="s">
        <v>1272</v>
      </c>
      <c r="L243" s="25" t="s">
        <v>1272</v>
      </c>
      <c r="M243" s="25" t="s">
        <v>1272</v>
      </c>
      <c r="N243" s="25" t="s">
        <v>1272</v>
      </c>
      <c r="O243" s="25" t="s">
        <v>1272</v>
      </c>
      <c r="P243" s="25" t="s">
        <v>1272</v>
      </c>
      <c r="Q243" s="606" t="s">
        <v>1272</v>
      </c>
      <c r="R243" s="20">
        <f>РПЗ!P242</f>
        <v>42614</v>
      </c>
      <c r="S243" s="19" t="s">
        <v>1272</v>
      </c>
      <c r="T243" s="608">
        <f>РПЗ!L242</f>
        <v>374500</v>
      </c>
      <c r="U243" s="270" t="s">
        <v>1272</v>
      </c>
      <c r="V243" s="270" t="s">
        <v>1272</v>
      </c>
      <c r="W243" s="512" t="s">
        <v>1272</v>
      </c>
      <c r="X243" s="513" t="s">
        <v>1272</v>
      </c>
      <c r="Y243" s="612" t="s">
        <v>1272</v>
      </c>
      <c r="Z243" s="612" t="s">
        <v>1272</v>
      </c>
      <c r="AA243" s="612" t="s">
        <v>1272</v>
      </c>
      <c r="AB243" s="612" t="s">
        <v>1272</v>
      </c>
      <c r="AC243" s="612" t="s">
        <v>1272</v>
      </c>
      <c r="AD243" s="612" t="s">
        <v>1272</v>
      </c>
      <c r="AE243" s="609" t="e">
        <f>Таблица5[[#This Row],[20]]-Таблица5[[#This Row],[30]]</f>
        <v>#VALUE!</v>
      </c>
      <c r="AF243" s="610" t="e">
        <f>(1-Таблица5[[#This Row],[25]]/Таблица5[[#This Row],[20]])</f>
        <v>#VALUE!</v>
      </c>
      <c r="AG243" s="183" t="s">
        <v>1272</v>
      </c>
      <c r="AH243" s="183" t="s">
        <v>1272</v>
      </c>
      <c r="AI243" s="183" t="s">
        <v>1272</v>
      </c>
      <c r="AJ243" s="64" t="s">
        <v>123</v>
      </c>
      <c r="AK243" s="611"/>
    </row>
    <row r="244" spans="1:37" ht="179.25" thickBot="1" x14ac:dyDescent="0.3">
      <c r="A244" s="166" t="str">
        <f>РПЗ!A243</f>
        <v>0604-00228</v>
      </c>
      <c r="B244" s="601" t="str">
        <f>РПЗ!$D243</f>
        <v xml:space="preserve"> Поставкае материалов и комплектующих необходимых для проведения подготовительных работ по установке оборудования</v>
      </c>
      <c r="C244" s="602" t="str">
        <f>РПЗ!$AA243</f>
        <v>Управление развития и модернизации производства,
Начальник управления Писулин Вячеслав Михайлович,
тел.(910)978-45-96</v>
      </c>
      <c r="D244" s="603" t="str">
        <f>РПЗ!$AB243</f>
        <v>заказчик</v>
      </c>
      <c r="E244" s="147" t="s">
        <v>49</v>
      </c>
      <c r="F244" s="602" t="str">
        <f>РПЗ!Q243</f>
        <v>ОЗК</v>
      </c>
      <c r="G244" s="604"/>
      <c r="H244" s="605" t="str">
        <f>РПЗ!W243</f>
        <v>не применимо</v>
      </c>
      <c r="I244" s="613" t="s">
        <v>1272</v>
      </c>
      <c r="J244" s="607">
        <f>РПЗ!O243</f>
        <v>42675</v>
      </c>
      <c r="K244" s="616" t="s">
        <v>1272</v>
      </c>
      <c r="L244" s="25" t="s">
        <v>1272</v>
      </c>
      <c r="M244" s="25" t="s">
        <v>1272</v>
      </c>
      <c r="N244" s="25" t="s">
        <v>1272</v>
      </c>
      <c r="O244" s="25" t="s">
        <v>1272</v>
      </c>
      <c r="P244" s="25" t="s">
        <v>1272</v>
      </c>
      <c r="Q244" s="606" t="s">
        <v>1272</v>
      </c>
      <c r="R244" s="20">
        <f>РПЗ!P243</f>
        <v>42705</v>
      </c>
      <c r="S244" s="19" t="s">
        <v>1272</v>
      </c>
      <c r="T244" s="608">
        <f>РПЗ!L243</f>
        <v>374500</v>
      </c>
      <c r="U244" s="270" t="s">
        <v>1272</v>
      </c>
      <c r="V244" s="270" t="s">
        <v>1272</v>
      </c>
      <c r="W244" s="512" t="s">
        <v>1272</v>
      </c>
      <c r="X244" s="513" t="s">
        <v>1272</v>
      </c>
      <c r="Y244" s="612" t="s">
        <v>1272</v>
      </c>
      <c r="Z244" s="612" t="s">
        <v>1272</v>
      </c>
      <c r="AA244" s="612" t="s">
        <v>1272</v>
      </c>
      <c r="AB244" s="612" t="s">
        <v>1272</v>
      </c>
      <c r="AC244" s="612" t="s">
        <v>1272</v>
      </c>
      <c r="AD244" s="612" t="s">
        <v>1272</v>
      </c>
      <c r="AE244" s="609" t="e">
        <f>Таблица5[[#This Row],[20]]-Таблица5[[#This Row],[30]]</f>
        <v>#VALUE!</v>
      </c>
      <c r="AF244" s="610" t="e">
        <f>(1-Таблица5[[#This Row],[25]]/Таблица5[[#This Row],[20]])</f>
        <v>#VALUE!</v>
      </c>
      <c r="AG244" s="183" t="s">
        <v>1272</v>
      </c>
      <c r="AH244" s="183" t="s">
        <v>1272</v>
      </c>
      <c r="AI244" s="183" t="s">
        <v>1272</v>
      </c>
      <c r="AJ244" s="64" t="s">
        <v>123</v>
      </c>
      <c r="AK244" s="611"/>
    </row>
    <row r="245" spans="1:37" ht="179.25" thickBot="1" x14ac:dyDescent="0.3">
      <c r="A245" s="166" t="str">
        <f>РПЗ!A244</f>
        <v>0604-00229</v>
      </c>
      <c r="B245" s="601" t="str">
        <f>РПЗ!$D244</f>
        <v xml:space="preserve"> Поставка азотной станции для технологического оборудования </v>
      </c>
      <c r="C245" s="602" t="str">
        <f>РПЗ!$AA244</f>
        <v>Управление развития и модернизации производства,
Начальник управления Писулин Вячеслав Михайлович,
тел.(910)978-45-96</v>
      </c>
      <c r="D245" s="603" t="str">
        <f>РПЗ!$AB244</f>
        <v>ОАО "ОПК"</v>
      </c>
      <c r="E245" s="147" t="s">
        <v>49</v>
      </c>
      <c r="F245" s="602" t="str">
        <f>РПЗ!Q244</f>
        <v>ОР</v>
      </c>
      <c r="G245" s="604"/>
      <c r="H245" s="605" t="str">
        <f>РПЗ!W244</f>
        <v>не применимо</v>
      </c>
      <c r="I245" s="613" t="s">
        <v>1272</v>
      </c>
      <c r="J245" s="607">
        <f>РПЗ!O244</f>
        <v>42430</v>
      </c>
      <c r="K245" s="616" t="s">
        <v>1272</v>
      </c>
      <c r="L245" s="25" t="s">
        <v>1272</v>
      </c>
      <c r="M245" s="25" t="s">
        <v>1272</v>
      </c>
      <c r="N245" s="25" t="s">
        <v>1272</v>
      </c>
      <c r="O245" s="25" t="s">
        <v>1272</v>
      </c>
      <c r="P245" s="25" t="s">
        <v>1272</v>
      </c>
      <c r="Q245" s="606" t="s">
        <v>1272</v>
      </c>
      <c r="R245" s="20">
        <f>РПЗ!P244</f>
        <v>42705</v>
      </c>
      <c r="S245" s="19" t="s">
        <v>1272</v>
      </c>
      <c r="T245" s="608">
        <f>РПЗ!L244</f>
        <v>7670000</v>
      </c>
      <c r="U245" s="270" t="s">
        <v>1272</v>
      </c>
      <c r="V245" s="270" t="s">
        <v>1272</v>
      </c>
      <c r="W245" s="512" t="s">
        <v>1272</v>
      </c>
      <c r="X245" s="513" t="s">
        <v>1272</v>
      </c>
      <c r="Y245" s="612" t="s">
        <v>1272</v>
      </c>
      <c r="Z245" s="612" t="s">
        <v>1272</v>
      </c>
      <c r="AA245" s="612" t="s">
        <v>1272</v>
      </c>
      <c r="AB245" s="612" t="s">
        <v>1272</v>
      </c>
      <c r="AC245" s="612" t="s">
        <v>1272</v>
      </c>
      <c r="AD245" s="612" t="s">
        <v>1272</v>
      </c>
      <c r="AE245" s="609" t="e">
        <f>Таблица5[[#This Row],[20]]-Таблица5[[#This Row],[30]]</f>
        <v>#VALUE!</v>
      </c>
      <c r="AF245" s="610" t="e">
        <f>(1-Таблица5[[#This Row],[25]]/Таблица5[[#This Row],[20]])</f>
        <v>#VALUE!</v>
      </c>
      <c r="AG245" s="183" t="s">
        <v>1272</v>
      </c>
      <c r="AH245" s="183" t="s">
        <v>1272</v>
      </c>
      <c r="AI245" s="183" t="s">
        <v>1272</v>
      </c>
      <c r="AJ245" s="64" t="s">
        <v>123</v>
      </c>
      <c r="AK245" s="611"/>
    </row>
    <row r="246" spans="1:37" ht="179.25" thickBot="1" x14ac:dyDescent="0.3">
      <c r="A246" s="166" t="str">
        <f>РПЗ!A245</f>
        <v>0604-00230</v>
      </c>
      <c r="B246" s="601" t="str">
        <f>РПЗ!$D245</f>
        <v xml:space="preserve"> Выполнение работ по установке азотной станции для технологического оборудования</v>
      </c>
      <c r="C246" s="602" t="str">
        <f>РПЗ!$AA245</f>
        <v>Управление развития и модернизации производства,
Начальник управления Писулин Вячеслав Михайлович,
тел.(910)978-45-96</v>
      </c>
      <c r="D246" s="603" t="str">
        <f>РПЗ!$AB245</f>
        <v>заказчик</v>
      </c>
      <c r="E246" s="147" t="s">
        <v>49</v>
      </c>
      <c r="F246" s="602" t="str">
        <f>РПЗ!Q245</f>
        <v>ОЗК</v>
      </c>
      <c r="G246" s="604"/>
      <c r="H246" s="605" t="str">
        <f>РПЗ!W245</f>
        <v>не применимо</v>
      </c>
      <c r="I246" s="613" t="s">
        <v>1272</v>
      </c>
      <c r="J246" s="607">
        <f>РПЗ!O245</f>
        <v>42430</v>
      </c>
      <c r="K246" s="616" t="s">
        <v>1272</v>
      </c>
      <c r="L246" s="25" t="s">
        <v>1272</v>
      </c>
      <c r="M246" s="25" t="s">
        <v>1272</v>
      </c>
      <c r="N246" s="25" t="s">
        <v>1272</v>
      </c>
      <c r="O246" s="25" t="s">
        <v>1272</v>
      </c>
      <c r="P246" s="25" t="s">
        <v>1272</v>
      </c>
      <c r="Q246" s="606" t="s">
        <v>1272</v>
      </c>
      <c r="R246" s="20">
        <f>РПЗ!P245</f>
        <v>42705</v>
      </c>
      <c r="S246" s="19" t="s">
        <v>1272</v>
      </c>
      <c r="T246" s="608">
        <f>РПЗ!L245</f>
        <v>118000</v>
      </c>
      <c r="U246" s="270" t="s">
        <v>1272</v>
      </c>
      <c r="V246" s="270" t="s">
        <v>1272</v>
      </c>
      <c r="W246" s="512" t="s">
        <v>1272</v>
      </c>
      <c r="X246" s="513" t="s">
        <v>1272</v>
      </c>
      <c r="Y246" s="612" t="s">
        <v>1272</v>
      </c>
      <c r="Z246" s="612" t="s">
        <v>1272</v>
      </c>
      <c r="AA246" s="612" t="s">
        <v>1272</v>
      </c>
      <c r="AB246" s="612" t="s">
        <v>1272</v>
      </c>
      <c r="AC246" s="612" t="s">
        <v>1272</v>
      </c>
      <c r="AD246" s="612" t="s">
        <v>1272</v>
      </c>
      <c r="AE246" s="609" t="e">
        <f>Таблица5[[#This Row],[20]]-Таблица5[[#This Row],[30]]</f>
        <v>#VALUE!</v>
      </c>
      <c r="AF246" s="610" t="e">
        <f>(1-Таблица5[[#This Row],[25]]/Таблица5[[#This Row],[20]])</f>
        <v>#VALUE!</v>
      </c>
      <c r="AG246" s="183" t="s">
        <v>1272</v>
      </c>
      <c r="AH246" s="183" t="s">
        <v>1272</v>
      </c>
      <c r="AI246" s="183" t="s">
        <v>1272</v>
      </c>
      <c r="AJ246" s="64" t="s">
        <v>123</v>
      </c>
      <c r="AK246" s="611"/>
    </row>
    <row r="247" spans="1:37" ht="179.25" thickBot="1" x14ac:dyDescent="0.3">
      <c r="A247" s="166" t="str">
        <f>РПЗ!A246</f>
        <v>0604-00231</v>
      </c>
      <c r="B247" s="601" t="str">
        <f>РПЗ!$D246</f>
        <v xml:space="preserve"> Поставка осушителя сжатого воздуха адсорбционного типа </v>
      </c>
      <c r="C247" s="602" t="str">
        <f>РПЗ!$AA246</f>
        <v>Управление развития и модернизации производства,
Начальник управления Писулин Вячеслав Михайлович,
тел.(910)978-45-96</v>
      </c>
      <c r="D247" s="603" t="str">
        <f>РПЗ!$AB246</f>
        <v>заказчик</v>
      </c>
      <c r="E247" s="147" t="s">
        <v>49</v>
      </c>
      <c r="F247" s="602" t="str">
        <f>РПЗ!Q246</f>
        <v>ОЗК</v>
      </c>
      <c r="G247" s="604"/>
      <c r="H247" s="605" t="str">
        <f>РПЗ!W246</f>
        <v>не применимо</v>
      </c>
      <c r="I247" s="613" t="s">
        <v>1272</v>
      </c>
      <c r="J247" s="607">
        <f>РПЗ!O246</f>
        <v>42430</v>
      </c>
      <c r="K247" s="616" t="s">
        <v>1272</v>
      </c>
      <c r="L247" s="25" t="s">
        <v>1272</v>
      </c>
      <c r="M247" s="25" t="s">
        <v>1272</v>
      </c>
      <c r="N247" s="25" t="s">
        <v>1272</v>
      </c>
      <c r="O247" s="25" t="s">
        <v>1272</v>
      </c>
      <c r="P247" s="25" t="s">
        <v>1272</v>
      </c>
      <c r="Q247" s="606" t="s">
        <v>1272</v>
      </c>
      <c r="R247" s="20">
        <f>РПЗ!P246</f>
        <v>42705</v>
      </c>
      <c r="S247" s="19" t="s">
        <v>1272</v>
      </c>
      <c r="T247" s="608">
        <f>РПЗ!L246</f>
        <v>160000</v>
      </c>
      <c r="U247" s="270" t="s">
        <v>1272</v>
      </c>
      <c r="V247" s="270" t="s">
        <v>1272</v>
      </c>
      <c r="W247" s="512" t="s">
        <v>1272</v>
      </c>
      <c r="X247" s="513" t="s">
        <v>1272</v>
      </c>
      <c r="Y247" s="612" t="s">
        <v>1272</v>
      </c>
      <c r="Z247" s="612" t="s">
        <v>1272</v>
      </c>
      <c r="AA247" s="612" t="s">
        <v>1272</v>
      </c>
      <c r="AB247" s="612" t="s">
        <v>1272</v>
      </c>
      <c r="AC247" s="612" t="s">
        <v>1272</v>
      </c>
      <c r="AD247" s="612" t="s">
        <v>1272</v>
      </c>
      <c r="AE247" s="609" t="e">
        <f>Таблица5[[#This Row],[20]]-Таблица5[[#This Row],[30]]</f>
        <v>#VALUE!</v>
      </c>
      <c r="AF247" s="610" t="e">
        <f>(1-Таблица5[[#This Row],[25]]/Таблица5[[#This Row],[20]])</f>
        <v>#VALUE!</v>
      </c>
      <c r="AG247" s="183" t="s">
        <v>1272</v>
      </c>
      <c r="AH247" s="183" t="s">
        <v>1272</v>
      </c>
      <c r="AI247" s="183" t="s">
        <v>1272</v>
      </c>
      <c r="AJ247" s="64" t="s">
        <v>123</v>
      </c>
      <c r="AK247" s="611"/>
    </row>
    <row r="248" spans="1:37" ht="179.25" thickBot="1" x14ac:dyDescent="0.3">
      <c r="A248" s="166" t="str">
        <f>РПЗ!A247</f>
        <v>0604-00232</v>
      </c>
      <c r="B248" s="601" t="str">
        <f>РПЗ!$D247</f>
        <v xml:space="preserve">Поставка вакуумных насосов для оборудования </v>
      </c>
      <c r="C248" s="602" t="str">
        <f>РПЗ!$AA247</f>
        <v>Управление развития и модернизации производства,
Начальник управления Писулин Вячеслав Михайлович,
тел.(910)978-45-96</v>
      </c>
      <c r="D248" s="603" t="str">
        <f>РПЗ!$AB247</f>
        <v>заказчик</v>
      </c>
      <c r="E248" s="147" t="s">
        <v>49</v>
      </c>
      <c r="F248" s="602" t="str">
        <f>РПЗ!Q247</f>
        <v>ОЗК</v>
      </c>
      <c r="G248" s="604"/>
      <c r="H248" s="605" t="str">
        <f>РПЗ!W247</f>
        <v>не применимо</v>
      </c>
      <c r="I248" s="613" t="s">
        <v>1272</v>
      </c>
      <c r="J248" s="607">
        <f>РПЗ!O247</f>
        <v>42430</v>
      </c>
      <c r="K248" s="616" t="s">
        <v>1272</v>
      </c>
      <c r="L248" s="25" t="s">
        <v>1272</v>
      </c>
      <c r="M248" s="25" t="s">
        <v>1272</v>
      </c>
      <c r="N248" s="25" t="s">
        <v>1272</v>
      </c>
      <c r="O248" s="25" t="s">
        <v>1272</v>
      </c>
      <c r="P248" s="25" t="s">
        <v>1272</v>
      </c>
      <c r="Q248" s="606" t="s">
        <v>1272</v>
      </c>
      <c r="R248" s="20">
        <f>РПЗ!P247</f>
        <v>42705</v>
      </c>
      <c r="S248" s="19" t="s">
        <v>1272</v>
      </c>
      <c r="T248" s="608">
        <f>РПЗ!L247</f>
        <v>112100</v>
      </c>
      <c r="U248" s="270" t="s">
        <v>1272</v>
      </c>
      <c r="V248" s="270" t="s">
        <v>1272</v>
      </c>
      <c r="W248" s="512" t="s">
        <v>1272</v>
      </c>
      <c r="X248" s="513" t="s">
        <v>1272</v>
      </c>
      <c r="Y248" s="612" t="s">
        <v>1272</v>
      </c>
      <c r="Z248" s="612" t="s">
        <v>1272</v>
      </c>
      <c r="AA248" s="612" t="s">
        <v>1272</v>
      </c>
      <c r="AB248" s="612" t="s">
        <v>1272</v>
      </c>
      <c r="AC248" s="612" t="s">
        <v>1272</v>
      </c>
      <c r="AD248" s="612" t="s">
        <v>1272</v>
      </c>
      <c r="AE248" s="609" t="e">
        <f>Таблица5[[#This Row],[20]]-Таблица5[[#This Row],[30]]</f>
        <v>#VALUE!</v>
      </c>
      <c r="AF248" s="610" t="e">
        <f>(1-Таблица5[[#This Row],[25]]/Таблица5[[#This Row],[20]])</f>
        <v>#VALUE!</v>
      </c>
      <c r="AG248" s="183" t="s">
        <v>1272</v>
      </c>
      <c r="AH248" s="183" t="s">
        <v>1272</v>
      </c>
      <c r="AI248" s="183" t="s">
        <v>1272</v>
      </c>
      <c r="AJ248" s="64" t="s">
        <v>123</v>
      </c>
      <c r="AK248" s="611"/>
    </row>
    <row r="249" spans="1:37" ht="179.25" thickBot="1" x14ac:dyDescent="0.3">
      <c r="A249" s="166" t="str">
        <f>РПЗ!A248</f>
        <v>0604-00233</v>
      </c>
      <c r="B249" s="601" t="str">
        <f>РПЗ!$D248</f>
        <v xml:space="preserve"> Выполнение работы по установке  систем поддержания микроклимата</v>
      </c>
      <c r="C249" s="602" t="str">
        <f>РПЗ!$AA248</f>
        <v>Управление развития и модернизации производства,
Начальник управления Писулин Вячеслав Михайлович,
тел.(910)978-45-96</v>
      </c>
      <c r="D249" s="603" t="str">
        <f>РПЗ!$AB248</f>
        <v>заказчик</v>
      </c>
      <c r="E249" s="147" t="s">
        <v>49</v>
      </c>
      <c r="F249" s="602" t="str">
        <f>РПЗ!Q248</f>
        <v>ОЗК</v>
      </c>
      <c r="G249" s="604"/>
      <c r="H249" s="605" t="str">
        <f>РПЗ!W248</f>
        <v>не применимо</v>
      </c>
      <c r="I249" s="613" t="s">
        <v>1272</v>
      </c>
      <c r="J249" s="607">
        <f>РПЗ!O248</f>
        <v>42370</v>
      </c>
      <c r="K249" s="616" t="s">
        <v>1272</v>
      </c>
      <c r="L249" s="25" t="s">
        <v>1272</v>
      </c>
      <c r="M249" s="25" t="s">
        <v>1272</v>
      </c>
      <c r="N249" s="25" t="s">
        <v>1272</v>
      </c>
      <c r="O249" s="25" t="s">
        <v>1272</v>
      </c>
      <c r="P249" s="25" t="s">
        <v>1272</v>
      </c>
      <c r="Q249" s="606" t="s">
        <v>1272</v>
      </c>
      <c r="R249" s="20">
        <f>РПЗ!P248</f>
        <v>42522</v>
      </c>
      <c r="S249" s="19" t="s">
        <v>1272</v>
      </c>
      <c r="T249" s="608">
        <f>РПЗ!L248</f>
        <v>1000000</v>
      </c>
      <c r="U249" s="270" t="s">
        <v>1272</v>
      </c>
      <c r="V249" s="270" t="s">
        <v>1272</v>
      </c>
      <c r="W249" s="512" t="s">
        <v>1272</v>
      </c>
      <c r="X249" s="513" t="s">
        <v>1272</v>
      </c>
      <c r="Y249" s="612" t="s">
        <v>1272</v>
      </c>
      <c r="Z249" s="612" t="s">
        <v>1272</v>
      </c>
      <c r="AA249" s="612" t="s">
        <v>1272</v>
      </c>
      <c r="AB249" s="612" t="s">
        <v>1272</v>
      </c>
      <c r="AC249" s="612" t="s">
        <v>1272</v>
      </c>
      <c r="AD249" s="612" t="s">
        <v>1272</v>
      </c>
      <c r="AE249" s="609" t="e">
        <f>Таблица5[[#This Row],[20]]-Таблица5[[#This Row],[30]]</f>
        <v>#VALUE!</v>
      </c>
      <c r="AF249" s="610" t="e">
        <f>(1-Таблица5[[#This Row],[25]]/Таблица5[[#This Row],[20]])</f>
        <v>#VALUE!</v>
      </c>
      <c r="AG249" s="183" t="s">
        <v>1272</v>
      </c>
      <c r="AH249" s="183" t="s">
        <v>1272</v>
      </c>
      <c r="AI249" s="183" t="s">
        <v>1272</v>
      </c>
      <c r="AJ249" s="64" t="s">
        <v>123</v>
      </c>
      <c r="AK249" s="611"/>
    </row>
    <row r="250" spans="1:37" ht="179.25" thickBot="1" x14ac:dyDescent="0.3">
      <c r="A250" s="166" t="str">
        <f>РПЗ!A249</f>
        <v>0604-00234</v>
      </c>
      <c r="B250" s="601" t="str">
        <f>РПЗ!$D249</f>
        <v>Поставка запасных частей для проведения ППР оборудования с ЧПУ</v>
      </c>
      <c r="C250" s="602" t="str">
        <f>РПЗ!$AA249</f>
        <v>Управление развития и модернизации производства,
Начальник управления Писулин Вячеслав Михайлович,
тел.(910)978-45-96</v>
      </c>
      <c r="D250" s="603" t="str">
        <f>РПЗ!$AB249</f>
        <v>заказчик</v>
      </c>
      <c r="E250" s="147" t="s">
        <v>49</v>
      </c>
      <c r="F250" s="602" t="str">
        <f>РПЗ!Q249</f>
        <v>ОЗК</v>
      </c>
      <c r="G250" s="604"/>
      <c r="H250" s="605" t="str">
        <f>РПЗ!W249</f>
        <v>не применимо</v>
      </c>
      <c r="I250" s="613" t="s">
        <v>1272</v>
      </c>
      <c r="J250" s="607">
        <f>РПЗ!O249</f>
        <v>42370</v>
      </c>
      <c r="K250" s="616" t="s">
        <v>1272</v>
      </c>
      <c r="L250" s="25" t="s">
        <v>1272</v>
      </c>
      <c r="M250" s="25" t="s">
        <v>1272</v>
      </c>
      <c r="N250" s="25" t="s">
        <v>1272</v>
      </c>
      <c r="O250" s="25" t="s">
        <v>1272</v>
      </c>
      <c r="P250" s="25" t="s">
        <v>1272</v>
      </c>
      <c r="Q250" s="606" t="s">
        <v>1272</v>
      </c>
      <c r="R250" s="20">
        <f>РПЗ!P249</f>
        <v>42705</v>
      </c>
      <c r="S250" s="19" t="s">
        <v>1272</v>
      </c>
      <c r="T250" s="608">
        <f>РПЗ!L249</f>
        <v>308000</v>
      </c>
      <c r="U250" s="270" t="s">
        <v>1272</v>
      </c>
      <c r="V250" s="270" t="s">
        <v>1272</v>
      </c>
      <c r="W250" s="512" t="s">
        <v>1272</v>
      </c>
      <c r="X250" s="513" t="s">
        <v>1272</v>
      </c>
      <c r="Y250" s="612" t="s">
        <v>1272</v>
      </c>
      <c r="Z250" s="612" t="s">
        <v>1272</v>
      </c>
      <c r="AA250" s="612" t="s">
        <v>1272</v>
      </c>
      <c r="AB250" s="612" t="s">
        <v>1272</v>
      </c>
      <c r="AC250" s="612" t="s">
        <v>1272</v>
      </c>
      <c r="AD250" s="612" t="s">
        <v>1272</v>
      </c>
      <c r="AE250" s="609" t="e">
        <f>Таблица5[[#This Row],[20]]-Таблица5[[#This Row],[30]]</f>
        <v>#VALUE!</v>
      </c>
      <c r="AF250" s="610" t="e">
        <f>(1-Таблица5[[#This Row],[25]]/Таблица5[[#This Row],[20]])</f>
        <v>#VALUE!</v>
      </c>
      <c r="AG250" s="183" t="s">
        <v>1272</v>
      </c>
      <c r="AH250" s="183" t="s">
        <v>1272</v>
      </c>
      <c r="AI250" s="183" t="s">
        <v>1272</v>
      </c>
      <c r="AJ250" s="64" t="s">
        <v>123</v>
      </c>
      <c r="AK250" s="611"/>
    </row>
    <row r="251" spans="1:37" ht="179.25" thickBot="1" x14ac:dyDescent="0.3">
      <c r="A251" s="166" t="str">
        <f>РПЗ!A250</f>
        <v>0604-00235</v>
      </c>
      <c r="B251" s="601" t="str">
        <f>РПЗ!$D250</f>
        <v xml:space="preserve">Поставка запасных частей для проведения ППР оборудования </v>
      </c>
      <c r="C251" s="602" t="str">
        <f>РПЗ!$AA250</f>
        <v>Управление развития и модернизации производства,
Начальник управления Писулин Вячеслав Михайлович,
тел.(910)978-45-96</v>
      </c>
      <c r="D251" s="603" t="str">
        <f>РПЗ!$AB250</f>
        <v>заказчик</v>
      </c>
      <c r="E251" s="147" t="s">
        <v>49</v>
      </c>
      <c r="F251" s="602" t="str">
        <f>РПЗ!Q250</f>
        <v>ОЗК</v>
      </c>
      <c r="G251" s="604"/>
      <c r="H251" s="605" t="str">
        <f>РПЗ!W250</f>
        <v>не применимо</v>
      </c>
      <c r="I251" s="613" t="s">
        <v>1272</v>
      </c>
      <c r="J251" s="607">
        <f>РПЗ!O250</f>
        <v>42370</v>
      </c>
      <c r="K251" s="616" t="s">
        <v>1272</v>
      </c>
      <c r="L251" s="25" t="s">
        <v>1272</v>
      </c>
      <c r="M251" s="25" t="s">
        <v>1272</v>
      </c>
      <c r="N251" s="25" t="s">
        <v>1272</v>
      </c>
      <c r="O251" s="25" t="s">
        <v>1272</v>
      </c>
      <c r="P251" s="25" t="s">
        <v>1272</v>
      </c>
      <c r="Q251" s="606" t="s">
        <v>1272</v>
      </c>
      <c r="R251" s="20">
        <f>РПЗ!P250</f>
        <v>42705</v>
      </c>
      <c r="S251" s="19" t="s">
        <v>1272</v>
      </c>
      <c r="T251" s="608">
        <f>РПЗ!L250</f>
        <v>213600</v>
      </c>
      <c r="U251" s="270" t="s">
        <v>1272</v>
      </c>
      <c r="V251" s="270" t="s">
        <v>1272</v>
      </c>
      <c r="W251" s="512" t="s">
        <v>1272</v>
      </c>
      <c r="X251" s="513" t="s">
        <v>1272</v>
      </c>
      <c r="Y251" s="612" t="s">
        <v>1272</v>
      </c>
      <c r="Z251" s="612" t="s">
        <v>1272</v>
      </c>
      <c r="AA251" s="612" t="s">
        <v>1272</v>
      </c>
      <c r="AB251" s="612" t="s">
        <v>1272</v>
      </c>
      <c r="AC251" s="612" t="s">
        <v>1272</v>
      </c>
      <c r="AD251" s="612" t="s">
        <v>1272</v>
      </c>
      <c r="AE251" s="609" t="e">
        <f>Таблица5[[#This Row],[20]]-Таблица5[[#This Row],[30]]</f>
        <v>#VALUE!</v>
      </c>
      <c r="AF251" s="610" t="e">
        <f>(1-Таблица5[[#This Row],[25]]/Таблица5[[#This Row],[20]])</f>
        <v>#VALUE!</v>
      </c>
      <c r="AG251" s="183" t="s">
        <v>1272</v>
      </c>
      <c r="AH251" s="183" t="s">
        <v>1272</v>
      </c>
      <c r="AI251" s="183" t="s">
        <v>1272</v>
      </c>
      <c r="AJ251" s="64" t="s">
        <v>123</v>
      </c>
      <c r="AK251" s="611"/>
    </row>
    <row r="252" spans="1:37" ht="179.25" thickBot="1" x14ac:dyDescent="0.3">
      <c r="A252" s="166" t="str">
        <f>РПЗ!A251</f>
        <v>0604-00236</v>
      </c>
      <c r="B252" s="601" t="str">
        <f>РПЗ!$D251</f>
        <v xml:space="preserve">Поставка запасных частей для  ремонта револьверной головки Barrufaldi для станков Spinner ТС-77 </v>
      </c>
      <c r="C252" s="602" t="str">
        <f>РПЗ!$AA251</f>
        <v>Управление развития и модернизации производства,
Начальник управления Писулин Вячеслав Михайлович,
тел.(910)978-45-96</v>
      </c>
      <c r="D252" s="603" t="str">
        <f>РПЗ!$AB251</f>
        <v>заказчик</v>
      </c>
      <c r="E252" s="147" t="s">
        <v>49</v>
      </c>
      <c r="F252" s="602" t="str">
        <f>РПЗ!Q251</f>
        <v>ОЗК</v>
      </c>
      <c r="G252" s="604"/>
      <c r="H252" s="605" t="str">
        <f>РПЗ!W251</f>
        <v>не применимо</v>
      </c>
      <c r="I252" s="613" t="s">
        <v>1272</v>
      </c>
      <c r="J252" s="607">
        <f>РПЗ!O251</f>
        <v>42583</v>
      </c>
      <c r="K252" s="616" t="s">
        <v>1272</v>
      </c>
      <c r="L252" s="25" t="s">
        <v>1272</v>
      </c>
      <c r="M252" s="25" t="s">
        <v>1272</v>
      </c>
      <c r="N252" s="25" t="s">
        <v>1272</v>
      </c>
      <c r="O252" s="25" t="s">
        <v>1272</v>
      </c>
      <c r="P252" s="25" t="s">
        <v>1272</v>
      </c>
      <c r="Q252" s="606" t="s">
        <v>1272</v>
      </c>
      <c r="R252" s="20">
        <f>РПЗ!P251</f>
        <v>42583</v>
      </c>
      <c r="S252" s="19" t="s">
        <v>1272</v>
      </c>
      <c r="T252" s="608">
        <f>РПЗ!L251</f>
        <v>118000</v>
      </c>
      <c r="U252" s="270" t="s">
        <v>1272</v>
      </c>
      <c r="V252" s="270" t="s">
        <v>1272</v>
      </c>
      <c r="W252" s="512" t="s">
        <v>1272</v>
      </c>
      <c r="X252" s="513" t="s">
        <v>1272</v>
      </c>
      <c r="Y252" s="612" t="s">
        <v>1272</v>
      </c>
      <c r="Z252" s="612" t="s">
        <v>1272</v>
      </c>
      <c r="AA252" s="612" t="s">
        <v>1272</v>
      </c>
      <c r="AB252" s="612" t="s">
        <v>1272</v>
      </c>
      <c r="AC252" s="612" t="s">
        <v>1272</v>
      </c>
      <c r="AD252" s="612" t="s">
        <v>1272</v>
      </c>
      <c r="AE252" s="609" t="e">
        <f>Таблица5[[#This Row],[20]]-Таблица5[[#This Row],[30]]</f>
        <v>#VALUE!</v>
      </c>
      <c r="AF252" s="610" t="e">
        <f>(1-Таблица5[[#This Row],[25]]/Таблица5[[#This Row],[20]])</f>
        <v>#VALUE!</v>
      </c>
      <c r="AG252" s="183" t="s">
        <v>1272</v>
      </c>
      <c r="AH252" s="183" t="s">
        <v>1272</v>
      </c>
      <c r="AI252" s="183" t="s">
        <v>1272</v>
      </c>
      <c r="AJ252" s="64" t="s">
        <v>123</v>
      </c>
      <c r="AK252" s="611"/>
    </row>
    <row r="253" spans="1:37" ht="179.25" thickBot="1" x14ac:dyDescent="0.3">
      <c r="A253" s="166" t="str">
        <f>РПЗ!A252</f>
        <v>0604-00237</v>
      </c>
      <c r="B253" s="601" t="str">
        <f>РПЗ!$D252</f>
        <v xml:space="preserve"> Поставка апасных частей для   ремонта центральной системы кондиционирования участка станков с программным управлением к.75</v>
      </c>
      <c r="C253" s="602" t="str">
        <f>РПЗ!$AA252</f>
        <v>Управление развития и модернизации производства,
Начальник управления Писулин Вячеслав Михайлович,
тел.(910)978-45-96</v>
      </c>
      <c r="D253" s="603" t="str">
        <f>РПЗ!$AB252</f>
        <v>заказчик</v>
      </c>
      <c r="E253" s="147" t="s">
        <v>49</v>
      </c>
      <c r="F253" s="602" t="str">
        <f>РПЗ!Q252</f>
        <v>ОЗК</v>
      </c>
      <c r="G253" s="604"/>
      <c r="H253" s="605" t="str">
        <f>РПЗ!W252</f>
        <v>не применимо</v>
      </c>
      <c r="I253" s="613" t="s">
        <v>1272</v>
      </c>
      <c r="J253" s="607">
        <f>РПЗ!O252</f>
        <v>42583</v>
      </c>
      <c r="K253" s="616" t="s">
        <v>1272</v>
      </c>
      <c r="L253" s="25" t="s">
        <v>1272</v>
      </c>
      <c r="M253" s="25" t="s">
        <v>1272</v>
      </c>
      <c r="N253" s="25" t="s">
        <v>1272</v>
      </c>
      <c r="O253" s="25" t="s">
        <v>1272</v>
      </c>
      <c r="P253" s="25" t="s">
        <v>1272</v>
      </c>
      <c r="Q253" s="606" t="s">
        <v>1272</v>
      </c>
      <c r="R253" s="20">
        <f>РПЗ!P252</f>
        <v>42583</v>
      </c>
      <c r="S253" s="19" t="s">
        <v>1272</v>
      </c>
      <c r="T253" s="608">
        <f>РПЗ!L252</f>
        <v>708000</v>
      </c>
      <c r="U253" s="270" t="s">
        <v>1272</v>
      </c>
      <c r="V253" s="270" t="s">
        <v>1272</v>
      </c>
      <c r="W253" s="512" t="s">
        <v>1272</v>
      </c>
      <c r="X253" s="513" t="s">
        <v>1272</v>
      </c>
      <c r="Y253" s="612" t="s">
        <v>1272</v>
      </c>
      <c r="Z253" s="612" t="s">
        <v>1272</v>
      </c>
      <c r="AA253" s="612" t="s">
        <v>1272</v>
      </c>
      <c r="AB253" s="612" t="s">
        <v>1272</v>
      </c>
      <c r="AC253" s="612" t="s">
        <v>1272</v>
      </c>
      <c r="AD253" s="612" t="s">
        <v>1272</v>
      </c>
      <c r="AE253" s="609" t="e">
        <f>Таблица5[[#This Row],[20]]-Таблица5[[#This Row],[30]]</f>
        <v>#VALUE!</v>
      </c>
      <c r="AF253" s="610" t="e">
        <f>(1-Таблица5[[#This Row],[25]]/Таблица5[[#This Row],[20]])</f>
        <v>#VALUE!</v>
      </c>
      <c r="AG253" s="183" t="s">
        <v>1272</v>
      </c>
      <c r="AH253" s="183" t="s">
        <v>1272</v>
      </c>
      <c r="AI253" s="183" t="s">
        <v>1272</v>
      </c>
      <c r="AJ253" s="64" t="s">
        <v>123</v>
      </c>
      <c r="AK253" s="611"/>
    </row>
    <row r="254" spans="1:37" ht="179.25" thickBot="1" x14ac:dyDescent="0.3">
      <c r="A254" s="166" t="str">
        <f>РПЗ!A253</f>
        <v>0604-00238</v>
      </c>
      <c r="B254" s="601" t="str">
        <f>РПЗ!$D253</f>
        <v xml:space="preserve"> Поставка запасных частей для  изготовления установки для автоматического нанесения герметиков с ЧПУ и автоматической системой дозирования</v>
      </c>
      <c r="C254" s="602" t="str">
        <f>РПЗ!$AA253</f>
        <v>Управление развития и модернизации производства,
Начальник управления Писулин Вячеслав Михайлович,
тел.(910)978-45-96</v>
      </c>
      <c r="D254" s="603" t="str">
        <f>РПЗ!$AB253</f>
        <v>заказчик</v>
      </c>
      <c r="E254" s="147" t="s">
        <v>49</v>
      </c>
      <c r="F254" s="602" t="str">
        <f>РПЗ!Q253</f>
        <v>ОЗК</v>
      </c>
      <c r="G254" s="604"/>
      <c r="H254" s="605" t="str">
        <f>РПЗ!W253</f>
        <v>не применимо</v>
      </c>
      <c r="I254" s="613" t="s">
        <v>1272</v>
      </c>
      <c r="J254" s="607">
        <f>РПЗ!O253</f>
        <v>42614</v>
      </c>
      <c r="K254" s="616" t="s">
        <v>1272</v>
      </c>
      <c r="L254" s="25" t="s">
        <v>1272</v>
      </c>
      <c r="M254" s="25" t="s">
        <v>1272</v>
      </c>
      <c r="N254" s="25" t="s">
        <v>1272</v>
      </c>
      <c r="O254" s="25" t="s">
        <v>1272</v>
      </c>
      <c r="P254" s="25" t="s">
        <v>1272</v>
      </c>
      <c r="Q254" s="606" t="s">
        <v>1272</v>
      </c>
      <c r="R254" s="20">
        <f>РПЗ!P253</f>
        <v>42614</v>
      </c>
      <c r="S254" s="19" t="s">
        <v>1272</v>
      </c>
      <c r="T254" s="608">
        <f>РПЗ!L253</f>
        <v>590000</v>
      </c>
      <c r="U254" s="270" t="s">
        <v>1272</v>
      </c>
      <c r="V254" s="270" t="s">
        <v>1272</v>
      </c>
      <c r="W254" s="512" t="s">
        <v>1272</v>
      </c>
      <c r="X254" s="513" t="s">
        <v>1272</v>
      </c>
      <c r="Y254" s="612" t="s">
        <v>1272</v>
      </c>
      <c r="Z254" s="612" t="s">
        <v>1272</v>
      </c>
      <c r="AA254" s="612" t="s">
        <v>1272</v>
      </c>
      <c r="AB254" s="612" t="s">
        <v>1272</v>
      </c>
      <c r="AC254" s="612" t="s">
        <v>1272</v>
      </c>
      <c r="AD254" s="612" t="s">
        <v>1272</v>
      </c>
      <c r="AE254" s="609" t="e">
        <f>Таблица5[[#This Row],[20]]-Таблица5[[#This Row],[30]]</f>
        <v>#VALUE!</v>
      </c>
      <c r="AF254" s="610" t="e">
        <f>(1-Таблица5[[#This Row],[25]]/Таблица5[[#This Row],[20]])</f>
        <v>#VALUE!</v>
      </c>
      <c r="AG254" s="183" t="s">
        <v>1272</v>
      </c>
      <c r="AH254" s="183" t="s">
        <v>1272</v>
      </c>
      <c r="AI254" s="183" t="s">
        <v>1272</v>
      </c>
      <c r="AJ254" s="64" t="s">
        <v>123</v>
      </c>
      <c r="AK254" s="611"/>
    </row>
    <row r="255" spans="1:37" ht="179.25" thickBot="1" x14ac:dyDescent="0.3">
      <c r="A255" s="166" t="str">
        <f>РПЗ!A254</f>
        <v>0604-00239</v>
      </c>
      <c r="B255" s="601" t="str">
        <f>РПЗ!$D254</f>
        <v>2 Поставка запасных частей для холодильной установки для ПМР-144</v>
      </c>
      <c r="C255" s="602" t="str">
        <f>РПЗ!$AA254</f>
        <v>Управление развития и модернизации производства,
Начальник управления Писулин Вячеслав Михайлович,
тел.(910)978-45-96</v>
      </c>
      <c r="D255" s="603" t="str">
        <f>РПЗ!$AB254</f>
        <v>заказчик</v>
      </c>
      <c r="E255" s="147" t="s">
        <v>49</v>
      </c>
      <c r="F255" s="602" t="str">
        <f>РПЗ!Q254</f>
        <v>ОЗК</v>
      </c>
      <c r="G255" s="604"/>
      <c r="H255" s="605" t="str">
        <f>РПЗ!W254</f>
        <v>не применимо</v>
      </c>
      <c r="I255" s="613" t="s">
        <v>1272</v>
      </c>
      <c r="J255" s="607">
        <f>РПЗ!O254</f>
        <v>42430</v>
      </c>
      <c r="K255" s="616" t="s">
        <v>1272</v>
      </c>
      <c r="L255" s="25" t="s">
        <v>1272</v>
      </c>
      <c r="M255" s="25" t="s">
        <v>1272</v>
      </c>
      <c r="N255" s="25" t="s">
        <v>1272</v>
      </c>
      <c r="O255" s="25" t="s">
        <v>1272</v>
      </c>
      <c r="P255" s="25" t="s">
        <v>1272</v>
      </c>
      <c r="Q255" s="606" t="s">
        <v>1272</v>
      </c>
      <c r="R255" s="20">
        <f>РПЗ!P254</f>
        <v>42430</v>
      </c>
      <c r="S255" s="19" t="s">
        <v>1272</v>
      </c>
      <c r="T255" s="608">
        <f>РПЗ!L254</f>
        <v>354000</v>
      </c>
      <c r="U255" s="270" t="s">
        <v>1272</v>
      </c>
      <c r="V255" s="270" t="s">
        <v>1272</v>
      </c>
      <c r="W255" s="512" t="s">
        <v>1272</v>
      </c>
      <c r="X255" s="513" t="s">
        <v>1272</v>
      </c>
      <c r="Y255" s="612" t="s">
        <v>1272</v>
      </c>
      <c r="Z255" s="612" t="s">
        <v>1272</v>
      </c>
      <c r="AA255" s="612" t="s">
        <v>1272</v>
      </c>
      <c r="AB255" s="612" t="s">
        <v>1272</v>
      </c>
      <c r="AC255" s="612" t="s">
        <v>1272</v>
      </c>
      <c r="AD255" s="612" t="s">
        <v>1272</v>
      </c>
      <c r="AE255" s="609" t="e">
        <f>Таблица5[[#This Row],[20]]-Таблица5[[#This Row],[30]]</f>
        <v>#VALUE!</v>
      </c>
      <c r="AF255" s="610" t="e">
        <f>(1-Таблица5[[#This Row],[25]]/Таблица5[[#This Row],[20]])</f>
        <v>#VALUE!</v>
      </c>
      <c r="AG255" s="183" t="s">
        <v>1272</v>
      </c>
      <c r="AH255" s="183" t="s">
        <v>1272</v>
      </c>
      <c r="AI255" s="183" t="s">
        <v>1272</v>
      </c>
      <c r="AJ255" s="64" t="s">
        <v>123</v>
      </c>
      <c r="AK255" s="611"/>
    </row>
    <row r="256" spans="1:37" ht="179.25" thickBot="1" x14ac:dyDescent="0.3">
      <c r="A256" s="166" t="str">
        <f>РПЗ!A255</f>
        <v>0604-00240</v>
      </c>
      <c r="B256" s="601" t="str">
        <f>РПЗ!$D255</f>
        <v xml:space="preserve"> Поставка запасных частей для ремонта автовышки МШТС-4МН</v>
      </c>
      <c r="C256" s="602" t="str">
        <f>РПЗ!$AA255</f>
        <v>Управление развития и модернизации производства,
Начальник управления Писулин Вячеслав Михайлович,
тел.(910)978-45-96</v>
      </c>
      <c r="D256" s="603" t="str">
        <f>РПЗ!$AB255</f>
        <v>заказчик</v>
      </c>
      <c r="E256" s="147" t="s">
        <v>49</v>
      </c>
      <c r="F256" s="602" t="str">
        <f>РПЗ!Q255</f>
        <v>ОЗК</v>
      </c>
      <c r="G256" s="604"/>
      <c r="H256" s="605" t="str">
        <f>РПЗ!W255</f>
        <v>не применимо</v>
      </c>
      <c r="I256" s="613" t="s">
        <v>1272</v>
      </c>
      <c r="J256" s="607">
        <f>РПЗ!O255</f>
        <v>42401</v>
      </c>
      <c r="K256" s="616" t="s">
        <v>1272</v>
      </c>
      <c r="L256" s="25" t="s">
        <v>1272</v>
      </c>
      <c r="M256" s="25" t="s">
        <v>1272</v>
      </c>
      <c r="N256" s="25" t="s">
        <v>1272</v>
      </c>
      <c r="O256" s="25" t="s">
        <v>1272</v>
      </c>
      <c r="P256" s="25" t="s">
        <v>1272</v>
      </c>
      <c r="Q256" s="606" t="s">
        <v>1272</v>
      </c>
      <c r="R256" s="20">
        <f>РПЗ!P255</f>
        <v>42401</v>
      </c>
      <c r="S256" s="19" t="s">
        <v>1272</v>
      </c>
      <c r="T256" s="608">
        <f>РПЗ!L255</f>
        <v>118000</v>
      </c>
      <c r="U256" s="270" t="s">
        <v>1272</v>
      </c>
      <c r="V256" s="270" t="s">
        <v>1272</v>
      </c>
      <c r="W256" s="512" t="s">
        <v>1272</v>
      </c>
      <c r="X256" s="513" t="s">
        <v>1272</v>
      </c>
      <c r="Y256" s="612" t="s">
        <v>1272</v>
      </c>
      <c r="Z256" s="612" t="s">
        <v>1272</v>
      </c>
      <c r="AA256" s="612" t="s">
        <v>1272</v>
      </c>
      <c r="AB256" s="612" t="s">
        <v>1272</v>
      </c>
      <c r="AC256" s="612" t="s">
        <v>1272</v>
      </c>
      <c r="AD256" s="612" t="s">
        <v>1272</v>
      </c>
      <c r="AE256" s="609" t="e">
        <f>Таблица5[[#This Row],[20]]-Таблица5[[#This Row],[30]]</f>
        <v>#VALUE!</v>
      </c>
      <c r="AF256" s="610" t="e">
        <f>(1-Таблица5[[#This Row],[25]]/Таблица5[[#This Row],[20]])</f>
        <v>#VALUE!</v>
      </c>
      <c r="AG256" s="183" t="s">
        <v>1272</v>
      </c>
      <c r="AH256" s="183" t="s">
        <v>1272</v>
      </c>
      <c r="AI256" s="183" t="s">
        <v>1272</v>
      </c>
      <c r="AJ256" s="64" t="s">
        <v>123</v>
      </c>
      <c r="AK256" s="611"/>
    </row>
    <row r="257" spans="1:37" ht="179.25" thickBot="1" x14ac:dyDescent="0.3">
      <c r="A257" s="166" t="str">
        <f>РПЗ!A256</f>
        <v>0604-00241</v>
      </c>
      <c r="B257" s="601" t="str">
        <f>РПЗ!$D256</f>
        <v xml:space="preserve"> Поставка материалов для проведения  ППР оборудования</v>
      </c>
      <c r="C257" s="602" t="str">
        <f>РПЗ!$AA256</f>
        <v>Управление развития и модернизации производства,
Начальник управления Писулин Вячеслав Михайлович,
тел.(910)978-45-96</v>
      </c>
      <c r="D257" s="603" t="str">
        <f>РПЗ!$AB256</f>
        <v>заказчик</v>
      </c>
      <c r="E257" s="147" t="s">
        <v>49</v>
      </c>
      <c r="F257" s="602" t="str">
        <f>РПЗ!Q256</f>
        <v>ОЗК</v>
      </c>
      <c r="G257" s="604"/>
      <c r="H257" s="605" t="str">
        <f>РПЗ!W256</f>
        <v>не применимо</v>
      </c>
      <c r="I257" s="613" t="s">
        <v>1272</v>
      </c>
      <c r="J257" s="607">
        <f>РПЗ!O256</f>
        <v>42370</v>
      </c>
      <c r="K257" s="616" t="s">
        <v>1272</v>
      </c>
      <c r="L257" s="25" t="s">
        <v>1272</v>
      </c>
      <c r="M257" s="25" t="s">
        <v>1272</v>
      </c>
      <c r="N257" s="25" t="s">
        <v>1272</v>
      </c>
      <c r="O257" s="25" t="s">
        <v>1272</v>
      </c>
      <c r="P257" s="25" t="s">
        <v>1272</v>
      </c>
      <c r="Q257" s="606" t="s">
        <v>1272</v>
      </c>
      <c r="R257" s="20">
        <f>РПЗ!P256</f>
        <v>42705</v>
      </c>
      <c r="S257" s="19" t="s">
        <v>1272</v>
      </c>
      <c r="T257" s="608">
        <f>РПЗ!L256</f>
        <v>118000</v>
      </c>
      <c r="U257" s="270" t="s">
        <v>1272</v>
      </c>
      <c r="V257" s="270" t="s">
        <v>1272</v>
      </c>
      <c r="W257" s="512" t="s">
        <v>1272</v>
      </c>
      <c r="X257" s="513" t="s">
        <v>1272</v>
      </c>
      <c r="Y257" s="612" t="s">
        <v>1272</v>
      </c>
      <c r="Z257" s="612" t="s">
        <v>1272</v>
      </c>
      <c r="AA257" s="612" t="s">
        <v>1272</v>
      </c>
      <c r="AB257" s="612" t="s">
        <v>1272</v>
      </c>
      <c r="AC257" s="612" t="s">
        <v>1272</v>
      </c>
      <c r="AD257" s="612" t="s">
        <v>1272</v>
      </c>
      <c r="AE257" s="609" t="e">
        <f>Таблица5[[#This Row],[20]]-Таблица5[[#This Row],[30]]</f>
        <v>#VALUE!</v>
      </c>
      <c r="AF257" s="610" t="e">
        <f>(1-Таблица5[[#This Row],[25]]/Таблица5[[#This Row],[20]])</f>
        <v>#VALUE!</v>
      </c>
      <c r="AG257" s="183" t="s">
        <v>1272</v>
      </c>
      <c r="AH257" s="183" t="s">
        <v>1272</v>
      </c>
      <c r="AI257" s="183" t="s">
        <v>1272</v>
      </c>
      <c r="AJ257" s="64" t="s">
        <v>123</v>
      </c>
      <c r="AK257" s="611"/>
    </row>
    <row r="258" spans="1:37" ht="179.25" thickBot="1" x14ac:dyDescent="0.3">
      <c r="A258" s="166" t="str">
        <f>РПЗ!A257</f>
        <v>0604-00242</v>
      </c>
      <c r="B258" s="601" t="str">
        <f>РПЗ!$D257</f>
        <v xml:space="preserve"> Поставка материалов для  подготовки ГПМ (Кран-балок и тельферов) к обследованию</v>
      </c>
      <c r="C258" s="602" t="str">
        <f>РПЗ!$AA257</f>
        <v>Управление развития и модернизации производства,
Начальник управления Писулин Вячеслав Михайлович,
тел.(910)978-45-96</v>
      </c>
      <c r="D258" s="603" t="str">
        <f>РПЗ!$AB257</f>
        <v>заказчик</v>
      </c>
      <c r="E258" s="147" t="s">
        <v>49</v>
      </c>
      <c r="F258" s="602" t="str">
        <f>РПЗ!Q257</f>
        <v>ОЗК</v>
      </c>
      <c r="G258" s="604"/>
      <c r="H258" s="605" t="str">
        <f>РПЗ!W257</f>
        <v>не применимо</v>
      </c>
      <c r="I258" s="613" t="s">
        <v>1272</v>
      </c>
      <c r="J258" s="607">
        <f>РПЗ!O257</f>
        <v>42401</v>
      </c>
      <c r="K258" s="616" t="s">
        <v>1272</v>
      </c>
      <c r="L258" s="25" t="s">
        <v>1272</v>
      </c>
      <c r="M258" s="25" t="s">
        <v>1272</v>
      </c>
      <c r="N258" s="25" t="s">
        <v>1272</v>
      </c>
      <c r="O258" s="25" t="s">
        <v>1272</v>
      </c>
      <c r="P258" s="25" t="s">
        <v>1272</v>
      </c>
      <c r="Q258" s="606" t="s">
        <v>1272</v>
      </c>
      <c r="R258" s="20">
        <f>РПЗ!P257</f>
        <v>42644</v>
      </c>
      <c r="S258" s="19" t="s">
        <v>1272</v>
      </c>
      <c r="T258" s="608">
        <f>РПЗ!L257</f>
        <v>354000</v>
      </c>
      <c r="U258" s="270" t="s">
        <v>1272</v>
      </c>
      <c r="V258" s="270" t="s">
        <v>1272</v>
      </c>
      <c r="W258" s="512" t="s">
        <v>1272</v>
      </c>
      <c r="X258" s="513" t="s">
        <v>1272</v>
      </c>
      <c r="Y258" s="612" t="s">
        <v>1272</v>
      </c>
      <c r="Z258" s="612" t="s">
        <v>1272</v>
      </c>
      <c r="AA258" s="612" t="s">
        <v>1272</v>
      </c>
      <c r="AB258" s="612" t="s">
        <v>1272</v>
      </c>
      <c r="AC258" s="612" t="s">
        <v>1272</v>
      </c>
      <c r="AD258" s="612" t="s">
        <v>1272</v>
      </c>
      <c r="AE258" s="609" t="e">
        <f>Таблица5[[#This Row],[20]]-Таблица5[[#This Row],[30]]</f>
        <v>#VALUE!</v>
      </c>
      <c r="AF258" s="610" t="e">
        <f>(1-Таблица5[[#This Row],[25]]/Таблица5[[#This Row],[20]])</f>
        <v>#VALUE!</v>
      </c>
      <c r="AG258" s="183" t="s">
        <v>1272</v>
      </c>
      <c r="AH258" s="183" t="s">
        <v>1272</v>
      </c>
      <c r="AI258" s="183" t="s">
        <v>1272</v>
      </c>
      <c r="AJ258" s="64" t="s">
        <v>123</v>
      </c>
      <c r="AK258" s="611"/>
    </row>
    <row r="259" spans="1:37" ht="179.25" thickBot="1" x14ac:dyDescent="0.3">
      <c r="A259" s="166" t="str">
        <f>РПЗ!A258</f>
        <v>0604-00243</v>
      </c>
      <c r="B259" s="601" t="str">
        <f>РПЗ!$D258</f>
        <v xml:space="preserve"> Поставка материалов для изготовления и установки козырьков над наружными блоками кондиционеров к.75, к.76</v>
      </c>
      <c r="C259" s="602" t="str">
        <f>РПЗ!$AA258</f>
        <v>Управление развития и модернизации производства,
Начальник управления Писулин Вячеслав Михайлович,
тел.(910)978-45-96</v>
      </c>
      <c r="D259" s="603" t="str">
        <f>РПЗ!$AB258</f>
        <v>заказчик</v>
      </c>
      <c r="E259" s="147" t="s">
        <v>49</v>
      </c>
      <c r="F259" s="602" t="str">
        <f>РПЗ!Q258</f>
        <v>ОЗК</v>
      </c>
      <c r="G259" s="604"/>
      <c r="H259" s="605" t="str">
        <f>РПЗ!W258</f>
        <v>не применимо</v>
      </c>
      <c r="I259" s="613" t="s">
        <v>1272</v>
      </c>
      <c r="J259" s="607">
        <f>РПЗ!O258</f>
        <v>42522</v>
      </c>
      <c r="K259" s="616" t="s">
        <v>1272</v>
      </c>
      <c r="L259" s="25" t="s">
        <v>1272</v>
      </c>
      <c r="M259" s="25" t="s">
        <v>1272</v>
      </c>
      <c r="N259" s="25" t="s">
        <v>1272</v>
      </c>
      <c r="O259" s="25" t="s">
        <v>1272</v>
      </c>
      <c r="P259" s="25" t="s">
        <v>1272</v>
      </c>
      <c r="Q259" s="606" t="s">
        <v>1272</v>
      </c>
      <c r="R259" s="20">
        <f>РПЗ!P258</f>
        <v>42522</v>
      </c>
      <c r="S259" s="19" t="s">
        <v>1272</v>
      </c>
      <c r="T259" s="608">
        <f>РПЗ!L258</f>
        <v>177000</v>
      </c>
      <c r="U259" s="270" t="s">
        <v>1272</v>
      </c>
      <c r="V259" s="270" t="s">
        <v>1272</v>
      </c>
      <c r="W259" s="512" t="s">
        <v>1272</v>
      </c>
      <c r="X259" s="513" t="s">
        <v>1272</v>
      </c>
      <c r="Y259" s="612" t="s">
        <v>1272</v>
      </c>
      <c r="Z259" s="612" t="s">
        <v>1272</v>
      </c>
      <c r="AA259" s="612" t="s">
        <v>1272</v>
      </c>
      <c r="AB259" s="612" t="s">
        <v>1272</v>
      </c>
      <c r="AC259" s="612" t="s">
        <v>1272</v>
      </c>
      <c r="AD259" s="612" t="s">
        <v>1272</v>
      </c>
      <c r="AE259" s="609" t="e">
        <f>Таблица5[[#This Row],[20]]-Таблица5[[#This Row],[30]]</f>
        <v>#VALUE!</v>
      </c>
      <c r="AF259" s="610" t="e">
        <f>(1-Таблица5[[#This Row],[25]]/Таблица5[[#This Row],[20]])</f>
        <v>#VALUE!</v>
      </c>
      <c r="AG259" s="183" t="s">
        <v>1272</v>
      </c>
      <c r="AH259" s="183" t="s">
        <v>1272</v>
      </c>
      <c r="AI259" s="183" t="s">
        <v>1272</v>
      </c>
      <c r="AJ259" s="64" t="s">
        <v>123</v>
      </c>
      <c r="AK259" s="611"/>
    </row>
    <row r="260" spans="1:37" ht="179.25" thickBot="1" x14ac:dyDescent="0.3">
      <c r="A260" s="166" t="str">
        <f>РПЗ!A259</f>
        <v>0604-00244</v>
      </c>
      <c r="B260" s="601" t="str">
        <f>РПЗ!$D259</f>
        <v xml:space="preserve"> Оказание услуг по обслуживанию лифтов</v>
      </c>
      <c r="C260" s="602" t="str">
        <f>РПЗ!$AA259</f>
        <v>Управление развития и модернизации производства,
Начальник управления Писулин Вячеслав Михайлович,
тел.(910)978-45-96</v>
      </c>
      <c r="D260" s="603" t="str">
        <f>РПЗ!$AB259</f>
        <v>заказчик</v>
      </c>
      <c r="E260" s="147" t="s">
        <v>49</v>
      </c>
      <c r="F260" s="602" t="str">
        <f>РПЗ!Q259</f>
        <v>ОЗК</v>
      </c>
      <c r="G260" s="604"/>
      <c r="H260" s="605" t="str">
        <f>РПЗ!W259</f>
        <v>не применимо</v>
      </c>
      <c r="I260" s="613" t="s">
        <v>1272</v>
      </c>
      <c r="J260" s="607">
        <f>РПЗ!O259</f>
        <v>42370</v>
      </c>
      <c r="K260" s="616" t="s">
        <v>1272</v>
      </c>
      <c r="L260" s="25" t="s">
        <v>1272</v>
      </c>
      <c r="M260" s="25" t="s">
        <v>1272</v>
      </c>
      <c r="N260" s="25" t="s">
        <v>1272</v>
      </c>
      <c r="O260" s="25" t="s">
        <v>1272</v>
      </c>
      <c r="P260" s="25" t="s">
        <v>1272</v>
      </c>
      <c r="Q260" s="606" t="s">
        <v>1272</v>
      </c>
      <c r="R260" s="20">
        <f>РПЗ!P259</f>
        <v>42705</v>
      </c>
      <c r="S260" s="19" t="s">
        <v>1272</v>
      </c>
      <c r="T260" s="608">
        <f>РПЗ!L259</f>
        <v>247300</v>
      </c>
      <c r="U260" s="270" t="s">
        <v>1272</v>
      </c>
      <c r="V260" s="270" t="s">
        <v>1272</v>
      </c>
      <c r="W260" s="512" t="s">
        <v>1272</v>
      </c>
      <c r="X260" s="513" t="s">
        <v>1272</v>
      </c>
      <c r="Y260" s="612" t="s">
        <v>1272</v>
      </c>
      <c r="Z260" s="612" t="s">
        <v>1272</v>
      </c>
      <c r="AA260" s="612" t="s">
        <v>1272</v>
      </c>
      <c r="AB260" s="612" t="s">
        <v>1272</v>
      </c>
      <c r="AC260" s="612" t="s">
        <v>1272</v>
      </c>
      <c r="AD260" s="612" t="s">
        <v>1272</v>
      </c>
      <c r="AE260" s="609" t="e">
        <f>Таблица5[[#This Row],[20]]-Таблица5[[#This Row],[30]]</f>
        <v>#VALUE!</v>
      </c>
      <c r="AF260" s="610" t="e">
        <f>(1-Таблица5[[#This Row],[25]]/Таблица5[[#This Row],[20]])</f>
        <v>#VALUE!</v>
      </c>
      <c r="AG260" s="183" t="s">
        <v>1272</v>
      </c>
      <c r="AH260" s="183" t="s">
        <v>1272</v>
      </c>
      <c r="AI260" s="183" t="s">
        <v>1272</v>
      </c>
      <c r="AJ260" s="64" t="s">
        <v>123</v>
      </c>
      <c r="AK260" s="611"/>
    </row>
    <row r="261" spans="1:37" ht="179.25" thickBot="1" x14ac:dyDescent="0.3">
      <c r="A261" s="166" t="str">
        <f>РПЗ!A260</f>
        <v>0604-00245</v>
      </c>
      <c r="B261" s="601" t="str">
        <f>РПЗ!$D260</f>
        <v>Поставка системы конроля елегаза</v>
      </c>
      <c r="C261" s="602" t="str">
        <f>РПЗ!$AA260</f>
        <v>Управление развития и модернизации производства,
Начальник управления Писулин Вячеслав Михайлович,
тел.(910)978-45-96</v>
      </c>
      <c r="D261" s="603" t="str">
        <f>РПЗ!$AB260</f>
        <v>заказчик</v>
      </c>
      <c r="E261" s="147" t="s">
        <v>49</v>
      </c>
      <c r="F261" s="602" t="str">
        <f>РПЗ!Q260</f>
        <v>ОЗК</v>
      </c>
      <c r="G261" s="604"/>
      <c r="H261" s="605" t="str">
        <f>РПЗ!W260</f>
        <v>не применимо</v>
      </c>
      <c r="I261" s="613" t="s">
        <v>1272</v>
      </c>
      <c r="J261" s="607">
        <f>РПЗ!O260</f>
        <v>42461</v>
      </c>
      <c r="K261" s="616" t="s">
        <v>1272</v>
      </c>
      <c r="L261" s="25" t="s">
        <v>1272</v>
      </c>
      <c r="M261" s="25" t="s">
        <v>1272</v>
      </c>
      <c r="N261" s="25" t="s">
        <v>1272</v>
      </c>
      <c r="O261" s="25" t="s">
        <v>1272</v>
      </c>
      <c r="P261" s="25" t="s">
        <v>1272</v>
      </c>
      <c r="Q261" s="606" t="s">
        <v>1272</v>
      </c>
      <c r="R261" s="20">
        <f>РПЗ!P260</f>
        <v>42522</v>
      </c>
      <c r="S261" s="19" t="s">
        <v>1272</v>
      </c>
      <c r="T261" s="608">
        <f>РПЗ!L260</f>
        <v>165200</v>
      </c>
      <c r="U261" s="270" t="s">
        <v>1272</v>
      </c>
      <c r="V261" s="270" t="s">
        <v>1272</v>
      </c>
      <c r="W261" s="512" t="s">
        <v>1272</v>
      </c>
      <c r="X261" s="513" t="s">
        <v>1272</v>
      </c>
      <c r="Y261" s="612" t="s">
        <v>1272</v>
      </c>
      <c r="Z261" s="612" t="s">
        <v>1272</v>
      </c>
      <c r="AA261" s="612" t="s">
        <v>1272</v>
      </c>
      <c r="AB261" s="612" t="s">
        <v>1272</v>
      </c>
      <c r="AC261" s="612" t="s">
        <v>1272</v>
      </c>
      <c r="AD261" s="612" t="s">
        <v>1272</v>
      </c>
      <c r="AE261" s="609" t="e">
        <f>Таблица5[[#This Row],[20]]-Таблица5[[#This Row],[30]]</f>
        <v>#VALUE!</v>
      </c>
      <c r="AF261" s="610" t="e">
        <f>(1-Таблица5[[#This Row],[25]]/Таблица5[[#This Row],[20]])</f>
        <v>#VALUE!</v>
      </c>
      <c r="AG261" s="183" t="s">
        <v>1272</v>
      </c>
      <c r="AH261" s="183" t="s">
        <v>1272</v>
      </c>
      <c r="AI261" s="183" t="s">
        <v>1272</v>
      </c>
      <c r="AJ261" s="64" t="s">
        <v>123</v>
      </c>
      <c r="AK261" s="611"/>
    </row>
    <row r="262" spans="1:37" ht="179.25" thickBot="1" x14ac:dyDescent="0.3">
      <c r="A262" s="166" t="str">
        <f>РПЗ!A261</f>
        <v>0604-00246</v>
      </c>
      <c r="B262" s="601" t="str">
        <f>РПЗ!$D261</f>
        <v>Оказание услуг по  ремонту электрошпинделя  Gamfior HSК-63</v>
      </c>
      <c r="C262" s="602" t="str">
        <f>РПЗ!$AA261</f>
        <v>Управление развития и модернизации производства,
Начальник управления Писулин Вячеслав Михайлович,
тел.(910)978-45-96</v>
      </c>
      <c r="D262" s="603" t="str">
        <f>РПЗ!$AB261</f>
        <v>заказчик</v>
      </c>
      <c r="E262" s="147" t="s">
        <v>49</v>
      </c>
      <c r="F262" s="602" t="str">
        <f>РПЗ!Q261</f>
        <v>ОЗК</v>
      </c>
      <c r="G262" s="604"/>
      <c r="H262" s="605" t="str">
        <f>РПЗ!W261</f>
        <v>не применимо</v>
      </c>
      <c r="I262" s="613" t="s">
        <v>1272</v>
      </c>
      <c r="J262" s="607">
        <f>РПЗ!O261</f>
        <v>42401</v>
      </c>
      <c r="K262" s="616" t="s">
        <v>1272</v>
      </c>
      <c r="L262" s="25" t="s">
        <v>1272</v>
      </c>
      <c r="M262" s="25" t="s">
        <v>1272</v>
      </c>
      <c r="N262" s="25" t="s">
        <v>1272</v>
      </c>
      <c r="O262" s="25" t="s">
        <v>1272</v>
      </c>
      <c r="P262" s="25" t="s">
        <v>1272</v>
      </c>
      <c r="Q262" s="606" t="s">
        <v>1272</v>
      </c>
      <c r="R262" s="20">
        <f>РПЗ!P261</f>
        <v>42401</v>
      </c>
      <c r="S262" s="19" t="s">
        <v>1272</v>
      </c>
      <c r="T262" s="608">
        <f>РПЗ!L261</f>
        <v>413000</v>
      </c>
      <c r="U262" s="270" t="s">
        <v>1272</v>
      </c>
      <c r="V262" s="270" t="s">
        <v>1272</v>
      </c>
      <c r="W262" s="512" t="s">
        <v>1272</v>
      </c>
      <c r="X262" s="513" t="s">
        <v>1272</v>
      </c>
      <c r="Y262" s="612" t="s">
        <v>1272</v>
      </c>
      <c r="Z262" s="612" t="s">
        <v>1272</v>
      </c>
      <c r="AA262" s="612" t="s">
        <v>1272</v>
      </c>
      <c r="AB262" s="612" t="s">
        <v>1272</v>
      </c>
      <c r="AC262" s="612" t="s">
        <v>1272</v>
      </c>
      <c r="AD262" s="612" t="s">
        <v>1272</v>
      </c>
      <c r="AE262" s="609" t="e">
        <f>Таблица5[[#This Row],[20]]-Таблица5[[#This Row],[30]]</f>
        <v>#VALUE!</v>
      </c>
      <c r="AF262" s="610" t="e">
        <f>(1-Таблица5[[#This Row],[25]]/Таблица5[[#This Row],[20]])</f>
        <v>#VALUE!</v>
      </c>
      <c r="AG262" s="183" t="s">
        <v>1272</v>
      </c>
      <c r="AH262" s="183" t="s">
        <v>1272</v>
      </c>
      <c r="AI262" s="183" t="s">
        <v>1272</v>
      </c>
      <c r="AJ262" s="64" t="s">
        <v>123</v>
      </c>
      <c r="AK262" s="611"/>
    </row>
    <row r="263" spans="1:37" ht="179.25" thickBot="1" x14ac:dyDescent="0.3">
      <c r="A263" s="166" t="str">
        <f>РПЗ!A262</f>
        <v>0604-00247</v>
      </c>
      <c r="B263" s="601" t="str">
        <f>РПЗ!$D262</f>
        <v xml:space="preserve"> Оказание услуг по  внедрению системы мониторинга работы технологического оборудования (к.75 и к.76)</v>
      </c>
      <c r="C263" s="602" t="str">
        <f>РПЗ!$AA262</f>
        <v>Управление развития и модернизации производства,
Начальник управления Писулин Вячеслав Михайлович,
тел.(910)978-45-96</v>
      </c>
      <c r="D263" s="603" t="str">
        <f>РПЗ!$AB262</f>
        <v>заказчик</v>
      </c>
      <c r="E263" s="147" t="s">
        <v>49</v>
      </c>
      <c r="F263" s="602" t="str">
        <f>РПЗ!Q262</f>
        <v>ОЗК</v>
      </c>
      <c r="G263" s="604"/>
      <c r="H263" s="605" t="str">
        <f>РПЗ!W262</f>
        <v>не применимо</v>
      </c>
      <c r="I263" s="613" t="s">
        <v>1272</v>
      </c>
      <c r="J263" s="607">
        <f>РПЗ!O262</f>
        <v>42430</v>
      </c>
      <c r="K263" s="616" t="s">
        <v>1272</v>
      </c>
      <c r="L263" s="25" t="s">
        <v>1272</v>
      </c>
      <c r="M263" s="25" t="s">
        <v>1272</v>
      </c>
      <c r="N263" s="25" t="s">
        <v>1272</v>
      </c>
      <c r="O263" s="25" t="s">
        <v>1272</v>
      </c>
      <c r="P263" s="25" t="s">
        <v>1272</v>
      </c>
      <c r="Q263" s="606" t="s">
        <v>1272</v>
      </c>
      <c r="R263" s="20">
        <f>РПЗ!P262</f>
        <v>42430</v>
      </c>
      <c r="S263" s="19" t="s">
        <v>1272</v>
      </c>
      <c r="T263" s="608">
        <f>РПЗ!L262</f>
        <v>2360000</v>
      </c>
      <c r="U263" s="270" t="s">
        <v>1272</v>
      </c>
      <c r="V263" s="270" t="s">
        <v>1272</v>
      </c>
      <c r="W263" s="512" t="s">
        <v>1272</v>
      </c>
      <c r="X263" s="513" t="s">
        <v>1272</v>
      </c>
      <c r="Y263" s="612" t="s">
        <v>1272</v>
      </c>
      <c r="Z263" s="612" t="s">
        <v>1272</v>
      </c>
      <c r="AA263" s="612" t="s">
        <v>1272</v>
      </c>
      <c r="AB263" s="612" t="s">
        <v>1272</v>
      </c>
      <c r="AC263" s="612" t="s">
        <v>1272</v>
      </c>
      <c r="AD263" s="612" t="s">
        <v>1272</v>
      </c>
      <c r="AE263" s="609" t="e">
        <f>Таблица5[[#This Row],[20]]-Таблица5[[#This Row],[30]]</f>
        <v>#VALUE!</v>
      </c>
      <c r="AF263" s="610" t="e">
        <f>(1-Таблица5[[#This Row],[25]]/Таблица5[[#This Row],[20]])</f>
        <v>#VALUE!</v>
      </c>
      <c r="AG263" s="183" t="s">
        <v>1272</v>
      </c>
      <c r="AH263" s="183" t="s">
        <v>1272</v>
      </c>
      <c r="AI263" s="183" t="s">
        <v>1272</v>
      </c>
      <c r="AJ263" s="64" t="s">
        <v>123</v>
      </c>
      <c r="AK263" s="611"/>
    </row>
    <row r="264" spans="1:37" ht="179.25" thickBot="1" x14ac:dyDescent="0.3">
      <c r="A264" s="166" t="str">
        <f>РПЗ!A263</f>
        <v>0604-00248</v>
      </c>
      <c r="B264" s="601" t="str">
        <f>РПЗ!$D263</f>
        <v xml:space="preserve"> Оказание услуг по  обследованию с последующей аттестацией ГПМ (15шт)</v>
      </c>
      <c r="C264" s="602" t="str">
        <f>РПЗ!$AA263</f>
        <v>Управление развития и модернизации производства,
Начальник управления Писулин Вячеслав Михайлович,
тел.(910)978-45-96</v>
      </c>
      <c r="D264" s="603" t="str">
        <f>РПЗ!$AB263</f>
        <v>заказчик</v>
      </c>
      <c r="E264" s="147" t="s">
        <v>49</v>
      </c>
      <c r="F264" s="602" t="str">
        <f>РПЗ!Q263</f>
        <v>ОЗК</v>
      </c>
      <c r="G264" s="604"/>
      <c r="H264" s="605" t="str">
        <f>РПЗ!W263</f>
        <v>не применимо</v>
      </c>
      <c r="I264" s="613" t="s">
        <v>1272</v>
      </c>
      <c r="J264" s="607">
        <f>РПЗ!O263</f>
        <v>42401</v>
      </c>
      <c r="K264" s="616" t="s">
        <v>1272</v>
      </c>
      <c r="L264" s="25" t="s">
        <v>1272</v>
      </c>
      <c r="M264" s="25" t="s">
        <v>1272</v>
      </c>
      <c r="N264" s="25" t="s">
        <v>1272</v>
      </c>
      <c r="O264" s="25" t="s">
        <v>1272</v>
      </c>
      <c r="P264" s="25" t="s">
        <v>1272</v>
      </c>
      <c r="Q264" s="606" t="s">
        <v>1272</v>
      </c>
      <c r="R264" s="20">
        <f>РПЗ!P263</f>
        <v>42675</v>
      </c>
      <c r="S264" s="19" t="s">
        <v>1272</v>
      </c>
      <c r="T264" s="608">
        <f>РПЗ!L263</f>
        <v>265500</v>
      </c>
      <c r="U264" s="270" t="s">
        <v>1272</v>
      </c>
      <c r="V264" s="270" t="s">
        <v>1272</v>
      </c>
      <c r="W264" s="512" t="s">
        <v>1272</v>
      </c>
      <c r="X264" s="513" t="s">
        <v>1272</v>
      </c>
      <c r="Y264" s="612" t="s">
        <v>1272</v>
      </c>
      <c r="Z264" s="612" t="s">
        <v>1272</v>
      </c>
      <c r="AA264" s="612" t="s">
        <v>1272</v>
      </c>
      <c r="AB264" s="612" t="s">
        <v>1272</v>
      </c>
      <c r="AC264" s="612" t="s">
        <v>1272</v>
      </c>
      <c r="AD264" s="612" t="s">
        <v>1272</v>
      </c>
      <c r="AE264" s="609" t="e">
        <f>Таблица5[[#This Row],[20]]-Таблица5[[#This Row],[30]]</f>
        <v>#VALUE!</v>
      </c>
      <c r="AF264" s="610" t="e">
        <f>(1-Таблица5[[#This Row],[25]]/Таблица5[[#This Row],[20]])</f>
        <v>#VALUE!</v>
      </c>
      <c r="AG264" s="183" t="s">
        <v>1272</v>
      </c>
      <c r="AH264" s="183" t="s">
        <v>1272</v>
      </c>
      <c r="AI264" s="183" t="s">
        <v>1272</v>
      </c>
      <c r="AJ264" s="64" t="s">
        <v>123</v>
      </c>
      <c r="AK264" s="611"/>
    </row>
    <row r="265" spans="1:37" ht="115.5" thickBot="1" x14ac:dyDescent="0.3">
      <c r="A265" s="166" t="str">
        <f>РПЗ!A264</f>
        <v>0604-00249</v>
      </c>
      <c r="B265" s="601" t="str">
        <f>РПЗ!$D264</f>
        <v>Страхование 
автомашин (ОСАГО)</v>
      </c>
      <c r="C265" s="602" t="str">
        <f>РПЗ!$AA264</f>
        <v>Транспортно-хозяйственная служба, Сухарев Ю. Н., тел.(4855)55-95-33</v>
      </c>
      <c r="D265" s="603" t="str">
        <f>РПЗ!$AB264</f>
        <v>ООО "СБ "РТ-Страхование"</v>
      </c>
      <c r="E265" s="147" t="s">
        <v>49</v>
      </c>
      <c r="F265" s="602" t="str">
        <f>РПЗ!Q264</f>
        <v>ОЗК</v>
      </c>
      <c r="G265" s="604"/>
      <c r="H265" s="605" t="str">
        <f>РПЗ!W264</f>
        <v>не применимо</v>
      </c>
      <c r="I265" s="613" t="s">
        <v>1272</v>
      </c>
      <c r="J265" s="607" t="str">
        <f>РПЗ!O264</f>
        <v>1-4 кв.</v>
      </c>
      <c r="K265" s="616" t="s">
        <v>1272</v>
      </c>
      <c r="L265" s="25" t="s">
        <v>1272</v>
      </c>
      <c r="M265" s="25" t="s">
        <v>1272</v>
      </c>
      <c r="N265" s="25" t="s">
        <v>1272</v>
      </c>
      <c r="O265" s="25" t="s">
        <v>1272</v>
      </c>
      <c r="P265" s="25" t="s">
        <v>1272</v>
      </c>
      <c r="Q265" s="606" t="s">
        <v>1272</v>
      </c>
      <c r="R265" s="20" t="str">
        <f>РПЗ!P264</f>
        <v>1-4 кв.</v>
      </c>
      <c r="S265" s="19" t="s">
        <v>1272</v>
      </c>
      <c r="T265" s="608">
        <f>РПЗ!L264</f>
        <v>114600</v>
      </c>
      <c r="U265" s="270" t="s">
        <v>1272</v>
      </c>
      <c r="V265" s="270" t="s">
        <v>1272</v>
      </c>
      <c r="W265" s="512" t="s">
        <v>1272</v>
      </c>
      <c r="X265" s="513" t="s">
        <v>1272</v>
      </c>
      <c r="Y265" s="612" t="s">
        <v>1272</v>
      </c>
      <c r="Z265" s="612" t="s">
        <v>1272</v>
      </c>
      <c r="AA265" s="612" t="s">
        <v>1272</v>
      </c>
      <c r="AB265" s="612" t="s">
        <v>1272</v>
      </c>
      <c r="AC265" s="612" t="s">
        <v>1272</v>
      </c>
      <c r="AD265" s="612" t="s">
        <v>1272</v>
      </c>
      <c r="AE265" s="609" t="e">
        <f>Таблица5[[#This Row],[20]]-Таблица5[[#This Row],[30]]</f>
        <v>#VALUE!</v>
      </c>
      <c r="AF265" s="610" t="e">
        <f>(1-Таблица5[[#This Row],[25]]/Таблица5[[#This Row],[20]])</f>
        <v>#VALUE!</v>
      </c>
      <c r="AG265" s="183" t="s">
        <v>1272</v>
      </c>
      <c r="AH265" s="183" t="s">
        <v>1272</v>
      </c>
      <c r="AI265" s="183" t="s">
        <v>1272</v>
      </c>
      <c r="AJ265" s="64" t="s">
        <v>123</v>
      </c>
      <c r="AK265" s="611"/>
    </row>
    <row r="266" spans="1:37" ht="115.5" thickBot="1" x14ac:dyDescent="0.3">
      <c r="A266" s="166" t="str">
        <f>РПЗ!A265</f>
        <v>0604-00250</v>
      </c>
      <c r="B266" s="601" t="str">
        <f>РПЗ!$D265</f>
        <v>Страхование 
автомашин (КАСКО)</v>
      </c>
      <c r="C266" s="602" t="str">
        <f>РПЗ!$AA265</f>
        <v>Транспортно-хозяйственная служба, Сухарев Ю. Н., тел.(4855)55-95-33</v>
      </c>
      <c r="D266" s="603" t="str">
        <f>РПЗ!$AB265</f>
        <v>ООО "СБ "РТ-Страхование"</v>
      </c>
      <c r="E266" s="147" t="s">
        <v>49</v>
      </c>
      <c r="F266" s="602" t="str">
        <f>РПЗ!Q265</f>
        <v>ОЗК</v>
      </c>
      <c r="G266" s="604"/>
      <c r="H266" s="605" t="str">
        <f>РПЗ!W265</f>
        <v>не применимо</v>
      </c>
      <c r="I266" s="613" t="s">
        <v>1272</v>
      </c>
      <c r="J266" s="607" t="str">
        <f>РПЗ!O265</f>
        <v>1-4 кв.</v>
      </c>
      <c r="K266" s="616" t="s">
        <v>1272</v>
      </c>
      <c r="L266" s="25" t="s">
        <v>1272</v>
      </c>
      <c r="M266" s="25" t="s">
        <v>1272</v>
      </c>
      <c r="N266" s="25" t="s">
        <v>1272</v>
      </c>
      <c r="O266" s="25" t="s">
        <v>1272</v>
      </c>
      <c r="P266" s="25" t="s">
        <v>1272</v>
      </c>
      <c r="Q266" s="606" t="s">
        <v>1272</v>
      </c>
      <c r="R266" s="20" t="str">
        <f>РПЗ!P265</f>
        <v>1-4 кв.</v>
      </c>
      <c r="S266" s="19" t="s">
        <v>1272</v>
      </c>
      <c r="T266" s="608">
        <f>РПЗ!L265</f>
        <v>320000</v>
      </c>
      <c r="U266" s="270" t="s">
        <v>1272</v>
      </c>
      <c r="V266" s="270" t="s">
        <v>1272</v>
      </c>
      <c r="W266" s="512" t="s">
        <v>1272</v>
      </c>
      <c r="X266" s="513" t="s">
        <v>1272</v>
      </c>
      <c r="Y266" s="612" t="s">
        <v>1272</v>
      </c>
      <c r="Z266" s="612" t="s">
        <v>1272</v>
      </c>
      <c r="AA266" s="612" t="s">
        <v>1272</v>
      </c>
      <c r="AB266" s="612" t="s">
        <v>1272</v>
      </c>
      <c r="AC266" s="612" t="s">
        <v>1272</v>
      </c>
      <c r="AD266" s="612" t="s">
        <v>1272</v>
      </c>
      <c r="AE266" s="609" t="e">
        <f>Таблица5[[#This Row],[20]]-Таблица5[[#This Row],[30]]</f>
        <v>#VALUE!</v>
      </c>
      <c r="AF266" s="610" t="e">
        <f>(1-Таблица5[[#This Row],[25]]/Таблица5[[#This Row],[20]])</f>
        <v>#VALUE!</v>
      </c>
      <c r="AG266" s="183" t="s">
        <v>1272</v>
      </c>
      <c r="AH266" s="183" t="s">
        <v>1272</v>
      </c>
      <c r="AI266" s="183" t="s">
        <v>1272</v>
      </c>
      <c r="AJ266" s="64" t="s">
        <v>123</v>
      </c>
      <c r="AK266" s="611"/>
    </row>
    <row r="267" spans="1:37" ht="141" thickBot="1" x14ac:dyDescent="0.3">
      <c r="A267" s="166" t="str">
        <f>РПЗ!A266</f>
        <v>0604-00251</v>
      </c>
      <c r="B267" s="601" t="str">
        <f>РПЗ!$D266</f>
        <v>Страхование ОПО</v>
      </c>
      <c r="C267" s="602" t="str">
        <f>РПЗ!$AA266</f>
        <v>Отдел главного энергетика,
Главный энергетик
Малей Михаил Александрович,
тел.(4855)28-58-82</v>
      </c>
      <c r="D267" s="603" t="str">
        <f>РПЗ!$AB266</f>
        <v>ООО "СБ "РТ-Страхование"</v>
      </c>
      <c r="E267" s="147" t="s">
        <v>49</v>
      </c>
      <c r="F267" s="602" t="str">
        <f>РПЗ!Q266</f>
        <v>ОЗК</v>
      </c>
      <c r="G267" s="604"/>
      <c r="H267" s="605" t="str">
        <f>РПЗ!W266</f>
        <v>не применимо</v>
      </c>
      <c r="I267" s="613" t="s">
        <v>1272</v>
      </c>
      <c r="J267" s="607">
        <f>РПЗ!O266</f>
        <v>42401</v>
      </c>
      <c r="K267" s="616" t="s">
        <v>1272</v>
      </c>
      <c r="L267" s="25" t="s">
        <v>1272</v>
      </c>
      <c r="M267" s="25" t="s">
        <v>1272</v>
      </c>
      <c r="N267" s="25" t="s">
        <v>1272</v>
      </c>
      <c r="O267" s="25" t="s">
        <v>1272</v>
      </c>
      <c r="P267" s="25" t="s">
        <v>1272</v>
      </c>
      <c r="Q267" s="606" t="s">
        <v>1272</v>
      </c>
      <c r="R267" s="20">
        <f>РПЗ!P266</f>
        <v>42430</v>
      </c>
      <c r="S267" s="19" t="s">
        <v>1272</v>
      </c>
      <c r="T267" s="608">
        <f>РПЗ!L266</f>
        <v>160000</v>
      </c>
      <c r="U267" s="270" t="s">
        <v>1272</v>
      </c>
      <c r="V267" s="270" t="s">
        <v>1272</v>
      </c>
      <c r="W267" s="512" t="s">
        <v>1272</v>
      </c>
      <c r="X267" s="513" t="s">
        <v>1272</v>
      </c>
      <c r="Y267" s="612" t="s">
        <v>1272</v>
      </c>
      <c r="Z267" s="612" t="s">
        <v>1272</v>
      </c>
      <c r="AA267" s="612" t="s">
        <v>1272</v>
      </c>
      <c r="AB267" s="612" t="s">
        <v>1272</v>
      </c>
      <c r="AC267" s="612" t="s">
        <v>1272</v>
      </c>
      <c r="AD267" s="612" t="s">
        <v>1272</v>
      </c>
      <c r="AE267" s="609" t="e">
        <f>Таблица5[[#This Row],[20]]-Таблица5[[#This Row],[30]]</f>
        <v>#VALUE!</v>
      </c>
      <c r="AF267" s="610" t="e">
        <f>(1-Таблица5[[#This Row],[25]]/Таблица5[[#This Row],[20]])</f>
        <v>#VALUE!</v>
      </c>
      <c r="AG267" s="183" t="s">
        <v>1272</v>
      </c>
      <c r="AH267" s="183" t="s">
        <v>1272</v>
      </c>
      <c r="AI267" s="183" t="s">
        <v>1272</v>
      </c>
      <c r="AJ267" s="64" t="s">
        <v>123</v>
      </c>
      <c r="AK267" s="611"/>
    </row>
    <row r="268" spans="1:37" ht="115.5" thickBot="1" x14ac:dyDescent="0.3">
      <c r="A268" s="166" t="str">
        <f>РПЗ!A267</f>
        <v>0604-00252</v>
      </c>
      <c r="B268" s="601" t="str">
        <f>РПЗ!$D267</f>
        <v>Оказание услуг для осуществления обязательного ежегодного аудита бухгалтерской (финансовой) отчетности АО «РЗП» за 2016 год</v>
      </c>
      <c r="C268" s="602" t="str">
        <f>РПЗ!$AA267</f>
        <v>Главная бухгалтерия, Главный бухгалтер Соцкова Ирина Сергеевна, тел. (4855) 28-59-82</v>
      </c>
      <c r="D268" s="603" t="str">
        <f>РПЗ!$AB267</f>
        <v>заказчик</v>
      </c>
      <c r="E268" s="147" t="s">
        <v>282</v>
      </c>
      <c r="F268" s="602" t="str">
        <f>РПЗ!Q267</f>
        <v>ОК</v>
      </c>
      <c r="G268" s="604" t="s">
        <v>110</v>
      </c>
      <c r="H268" s="605" t="str">
        <f>РПЗ!W267</f>
        <v>не применимо</v>
      </c>
      <c r="I268" s="25">
        <v>42384</v>
      </c>
      <c r="J268" s="607">
        <f>РПЗ!O267</f>
        <v>42430</v>
      </c>
      <c r="K268" s="616">
        <v>42430</v>
      </c>
      <c r="L268" s="25">
        <v>42465</v>
      </c>
      <c r="M268" s="25">
        <v>42461</v>
      </c>
      <c r="N268" s="25">
        <v>42465</v>
      </c>
      <c r="O268" s="25">
        <v>42461</v>
      </c>
      <c r="P268" s="25">
        <v>42465</v>
      </c>
      <c r="Q268" s="606" t="s">
        <v>1272</v>
      </c>
      <c r="R268" s="20">
        <f>РПЗ!P267</f>
        <v>42795</v>
      </c>
      <c r="S268" s="19" t="s">
        <v>1272</v>
      </c>
      <c r="T268" s="608">
        <f>РПЗ!L267</f>
        <v>1456825</v>
      </c>
      <c r="U268" s="270" t="s">
        <v>1272</v>
      </c>
      <c r="V268" s="270" t="s">
        <v>1272</v>
      </c>
      <c r="W268" s="512" t="s">
        <v>1272</v>
      </c>
      <c r="X268" s="513" t="s">
        <v>1272</v>
      </c>
      <c r="Y268" s="612" t="s">
        <v>1272</v>
      </c>
      <c r="Z268" s="612" t="s">
        <v>1272</v>
      </c>
      <c r="AA268" s="612" t="s">
        <v>1272</v>
      </c>
      <c r="AB268" s="612" t="s">
        <v>1272</v>
      </c>
      <c r="AC268" s="612" t="s">
        <v>1272</v>
      </c>
      <c r="AD268" s="612" t="s">
        <v>1272</v>
      </c>
      <c r="AE268" s="609" t="e">
        <f>Таблица5[[#This Row],[20]]-Таблица5[[#This Row],[30]]</f>
        <v>#VALUE!</v>
      </c>
      <c r="AF268" s="610" t="e">
        <f>(1-Таблица5[[#This Row],[25]]/Таблица5[[#This Row],[20]])</f>
        <v>#VALUE!</v>
      </c>
      <c r="AG268" s="183" t="s">
        <v>1272</v>
      </c>
      <c r="AH268" s="183" t="s">
        <v>1272</v>
      </c>
      <c r="AI268" s="183" t="s">
        <v>1272</v>
      </c>
      <c r="AJ268" s="64" t="s">
        <v>123</v>
      </c>
      <c r="AK268" s="611"/>
    </row>
    <row r="269" spans="1:37" ht="141" thickBot="1" x14ac:dyDescent="0.3">
      <c r="A269" s="166" t="str">
        <f>РПЗ!A268</f>
        <v>0604-00253</v>
      </c>
      <c r="B269" s="601" t="str">
        <f>РПЗ!$D268</f>
        <v>Услуга по проведению капитального ремонта тепловой изоляции системы теплоснабжения</v>
      </c>
      <c r="C269" s="602" t="str">
        <f>РПЗ!$AA268</f>
        <v>Отдел главного энергетика,
Главный энергетик
Малей Михаил Александрович,
тел.(4855)28-58-82</v>
      </c>
      <c r="D269" s="603" t="str">
        <f>РПЗ!$AB268</f>
        <v>заказчик</v>
      </c>
      <c r="E269" s="147" t="s">
        <v>49</v>
      </c>
      <c r="F269" s="602" t="str">
        <f>РПЗ!Q268</f>
        <v>ОЗК</v>
      </c>
      <c r="G269" s="604"/>
      <c r="H269" s="605" t="str">
        <f>РПЗ!W268</f>
        <v>не применимо</v>
      </c>
      <c r="I269" s="613" t="s">
        <v>1272</v>
      </c>
      <c r="J269" s="607">
        <f>РПЗ!O268</f>
        <v>42430</v>
      </c>
      <c r="K269" s="616" t="s">
        <v>1272</v>
      </c>
      <c r="L269" s="25" t="s">
        <v>1272</v>
      </c>
      <c r="M269" s="25" t="s">
        <v>1272</v>
      </c>
      <c r="N269" s="25" t="s">
        <v>1272</v>
      </c>
      <c r="O269" s="25" t="s">
        <v>1272</v>
      </c>
      <c r="P269" s="25" t="s">
        <v>1272</v>
      </c>
      <c r="Q269" s="606" t="s">
        <v>1272</v>
      </c>
      <c r="R269" s="20">
        <f>РПЗ!P268</f>
        <v>42522</v>
      </c>
      <c r="S269" s="19" t="s">
        <v>1272</v>
      </c>
      <c r="T269" s="608">
        <f>РПЗ!L268</f>
        <v>424800</v>
      </c>
      <c r="U269" s="270" t="s">
        <v>1272</v>
      </c>
      <c r="V269" s="270" t="s">
        <v>1272</v>
      </c>
      <c r="W269" s="512" t="s">
        <v>1272</v>
      </c>
      <c r="X269" s="513" t="s">
        <v>1272</v>
      </c>
      <c r="Y269" s="612" t="s">
        <v>1272</v>
      </c>
      <c r="Z269" s="612" t="s">
        <v>1272</v>
      </c>
      <c r="AA269" s="612" t="s">
        <v>1272</v>
      </c>
      <c r="AB269" s="612" t="s">
        <v>1272</v>
      </c>
      <c r="AC269" s="612" t="s">
        <v>1272</v>
      </c>
      <c r="AD269" s="612" t="s">
        <v>1272</v>
      </c>
      <c r="AE269" s="609" t="e">
        <f>Таблица5[[#This Row],[20]]-Таблица5[[#This Row],[30]]</f>
        <v>#VALUE!</v>
      </c>
      <c r="AF269" s="610" t="e">
        <f>(1-Таблица5[[#This Row],[25]]/Таблица5[[#This Row],[20]])</f>
        <v>#VALUE!</v>
      </c>
      <c r="AG269" s="183" t="s">
        <v>1272</v>
      </c>
      <c r="AH269" s="183" t="s">
        <v>1272</v>
      </c>
      <c r="AI269" s="183" t="s">
        <v>1272</v>
      </c>
      <c r="AJ269" s="64" t="s">
        <v>123</v>
      </c>
      <c r="AK269" s="611"/>
    </row>
    <row r="270" spans="1:37" ht="153.75" thickBot="1" x14ac:dyDescent="0.3">
      <c r="A270" s="166" t="str">
        <f>РПЗ!A269</f>
        <v>0604-00254</v>
      </c>
      <c r="B270" s="601" t="str">
        <f>РПЗ!$D269</f>
        <v>Приобретение метрологических услуг (поверка) в региональном центре метрологии ФБУ "ЦСМ Московской области/"</v>
      </c>
      <c r="C270" s="602" t="str">
        <f>РПЗ!$AA269</f>
        <v>Отдел метрологической службы
Главный метролог
Стукалова Мария Александровна,
тел.(4855)22-84-66</v>
      </c>
      <c r="D270" s="603" t="str">
        <f>РПЗ!$AB269</f>
        <v>заказчик</v>
      </c>
      <c r="E270" s="147" t="s">
        <v>58</v>
      </c>
      <c r="F270" s="602" t="str">
        <f>РПЗ!Q269</f>
        <v>ЕП</v>
      </c>
      <c r="G270" s="604" t="s">
        <v>120</v>
      </c>
      <c r="H270" s="605" t="str">
        <f>РПЗ!W269</f>
        <v>6.6.2(5)</v>
      </c>
      <c r="I270" s="25">
        <v>42453</v>
      </c>
      <c r="J270" s="607">
        <f>РПЗ!O269</f>
        <v>42401</v>
      </c>
      <c r="K270" s="616">
        <v>42430</v>
      </c>
      <c r="L270" s="25" t="s">
        <v>1272</v>
      </c>
      <c r="M270" s="25" t="s">
        <v>1272</v>
      </c>
      <c r="N270" s="25" t="s">
        <v>1272</v>
      </c>
      <c r="O270" s="25" t="s">
        <v>1272</v>
      </c>
      <c r="P270" s="25" t="s">
        <v>1272</v>
      </c>
      <c r="Q270" s="606" t="s">
        <v>1272</v>
      </c>
      <c r="R270" s="20" t="str">
        <f>РПЗ!P269</f>
        <v>февраль-март</v>
      </c>
      <c r="S270" s="19" t="s">
        <v>1272</v>
      </c>
      <c r="T270" s="608">
        <f>РПЗ!L269</f>
        <v>271600</v>
      </c>
      <c r="U270" s="270">
        <v>1</v>
      </c>
      <c r="V270" s="270">
        <v>0</v>
      </c>
      <c r="W270" s="512">
        <v>5044000470</v>
      </c>
      <c r="X270" s="513" t="s">
        <v>1845</v>
      </c>
      <c r="Y270" s="618">
        <v>271600</v>
      </c>
      <c r="Z270" s="612" t="s">
        <v>1272</v>
      </c>
      <c r="AA270" s="612" t="s">
        <v>1272</v>
      </c>
      <c r="AB270" s="612" t="s">
        <v>1272</v>
      </c>
      <c r="AC270" s="612" t="s">
        <v>1272</v>
      </c>
      <c r="AD270" s="612" t="s">
        <v>1272</v>
      </c>
      <c r="AE270" s="609" t="e">
        <f>Таблица5[[#This Row],[20]]-Таблица5[[#This Row],[30]]</f>
        <v>#VALUE!</v>
      </c>
      <c r="AF270" s="610">
        <f>(1-Таблица5[[#This Row],[25]]/Таблица5[[#This Row],[20]])</f>
        <v>0</v>
      </c>
      <c r="AG270" s="183" t="s">
        <v>1272</v>
      </c>
      <c r="AH270" s="183" t="s">
        <v>1272</v>
      </c>
      <c r="AI270" s="183" t="s">
        <v>1272</v>
      </c>
      <c r="AJ270" s="64" t="s">
        <v>123</v>
      </c>
      <c r="AK270" s="611"/>
    </row>
    <row r="271" spans="1:37" ht="153.75" thickBot="1" x14ac:dyDescent="0.3">
      <c r="A271" s="166" t="str">
        <f>РПЗ!A270</f>
        <v>0604-00255</v>
      </c>
      <c r="B271" s="601" t="str">
        <f>РПЗ!$D270</f>
        <v>Инспекционный контроль МС (подтверждение компетентности АО "РЗП" на соответствие критериям аккредитации)</v>
      </c>
      <c r="C271" s="602" t="str">
        <f>РПЗ!$AA270</f>
        <v>Отдел метрологической службы
Главный метролог
Стукалова Мария Александровна,
тел.(4855)22-84-66</v>
      </c>
      <c r="D271" s="603" t="str">
        <f>РПЗ!$AB270</f>
        <v>заказчик</v>
      </c>
      <c r="E271" s="147" t="s">
        <v>58</v>
      </c>
      <c r="F271" s="602" t="str">
        <f>РПЗ!Q270</f>
        <v>ЕП</v>
      </c>
      <c r="G271" s="604" t="s">
        <v>120</v>
      </c>
      <c r="H271" s="605" t="str">
        <f>РПЗ!W270</f>
        <v>6.6.2(5)</v>
      </c>
      <c r="I271" s="25">
        <v>42415</v>
      </c>
      <c r="J271" s="607">
        <f>РПЗ!O270</f>
        <v>42401</v>
      </c>
      <c r="K271" s="616">
        <v>42401</v>
      </c>
      <c r="L271" s="25" t="s">
        <v>1272</v>
      </c>
      <c r="M271" s="25" t="s">
        <v>1272</v>
      </c>
      <c r="N271" s="25" t="s">
        <v>1272</v>
      </c>
      <c r="O271" s="25" t="s">
        <v>1272</v>
      </c>
      <c r="P271" s="25" t="s">
        <v>1272</v>
      </c>
      <c r="Q271" s="606" t="s">
        <v>1272</v>
      </c>
      <c r="R271" s="20">
        <f>РПЗ!P270</f>
        <v>42551</v>
      </c>
      <c r="S271" s="19" t="s">
        <v>1272</v>
      </c>
      <c r="T271" s="608">
        <f>РПЗ!L270</f>
        <v>187600</v>
      </c>
      <c r="U271" s="270">
        <v>1</v>
      </c>
      <c r="V271" s="270">
        <v>0</v>
      </c>
      <c r="W271" s="512">
        <v>7727792143</v>
      </c>
      <c r="X271" s="513" t="s">
        <v>1832</v>
      </c>
      <c r="Y271" s="618">
        <v>187600</v>
      </c>
      <c r="Z271" s="612" t="s">
        <v>1272</v>
      </c>
      <c r="AA271" s="612" t="s">
        <v>1272</v>
      </c>
      <c r="AB271" s="612" t="s">
        <v>1272</v>
      </c>
      <c r="AC271" s="612" t="s">
        <v>1272</v>
      </c>
      <c r="AD271" s="612" t="s">
        <v>1272</v>
      </c>
      <c r="AE271" s="609" t="e">
        <f>Таблица5[[#This Row],[20]]-Таблица5[[#This Row],[30]]</f>
        <v>#VALUE!</v>
      </c>
      <c r="AF271" s="610">
        <f>(1-Таблица5[[#This Row],[25]]/Таблица5[[#This Row],[20]])</f>
        <v>0</v>
      </c>
      <c r="AG271" s="183" t="s">
        <v>1272</v>
      </c>
      <c r="AH271" s="183" t="s">
        <v>1272</v>
      </c>
      <c r="AI271" s="183" t="s">
        <v>1272</v>
      </c>
      <c r="AJ271" s="64" t="s">
        <v>123</v>
      </c>
      <c r="AK271" s="611"/>
    </row>
    <row r="272" spans="1:37" ht="153.75" thickBot="1" x14ac:dyDescent="0.3">
      <c r="A272" s="166" t="str">
        <f>РПЗ!A271</f>
        <v>0604-00256</v>
      </c>
      <c r="B272" s="601" t="str">
        <f>РПЗ!$D271</f>
        <v>Оказание услуг по сопровождению систем</v>
      </c>
      <c r="C272" s="602" t="str">
        <f>РПЗ!$AA271</f>
        <v>Отдел информационных технологий, 
Начальник отдела
Кожевников Евгений Николаевич,
тел.(915)976-19-77</v>
      </c>
      <c r="D272" s="603" t="str">
        <f>РПЗ!$AB271</f>
        <v>заказчик</v>
      </c>
      <c r="E272" s="147" t="s">
        <v>70</v>
      </c>
      <c r="F272" s="602" t="str">
        <f>РПЗ!Q271</f>
        <v>ОЗК</v>
      </c>
      <c r="G272" s="604" t="s">
        <v>118</v>
      </c>
      <c r="H272" s="605" t="str">
        <f>РПЗ!W271</f>
        <v>не применимо</v>
      </c>
      <c r="I272" s="25">
        <v>42383</v>
      </c>
      <c r="J272" s="607">
        <f>РПЗ!O271</f>
        <v>42370</v>
      </c>
      <c r="K272" s="607">
        <v>42370</v>
      </c>
      <c r="L272" s="25">
        <v>42398</v>
      </c>
      <c r="M272" s="25">
        <v>42395</v>
      </c>
      <c r="N272" s="25">
        <v>42398</v>
      </c>
      <c r="O272" s="25">
        <v>42395</v>
      </c>
      <c r="P272" s="25">
        <v>42398</v>
      </c>
      <c r="Q272" s="19">
        <v>42398</v>
      </c>
      <c r="R272" s="20">
        <f>РПЗ!P271</f>
        <v>42705</v>
      </c>
      <c r="S272" s="20" t="s">
        <v>2137</v>
      </c>
      <c r="T272" s="608">
        <f>РПЗ!L271</f>
        <v>253992</v>
      </c>
      <c r="U272" s="270">
        <v>2</v>
      </c>
      <c r="V272" s="270">
        <v>0</v>
      </c>
      <c r="W272" s="617">
        <v>7610050774</v>
      </c>
      <c r="X272" s="513" t="s">
        <v>2136</v>
      </c>
      <c r="Y272" s="618">
        <v>253980</v>
      </c>
      <c r="Z272" s="612" t="s">
        <v>2137</v>
      </c>
      <c r="AA272" s="612" t="s">
        <v>2138</v>
      </c>
      <c r="AB272" s="19">
        <v>42398</v>
      </c>
      <c r="AC272" s="612" t="s">
        <v>1272</v>
      </c>
      <c r="AD272" s="618">
        <v>253980</v>
      </c>
      <c r="AE272" s="609">
        <f>Таблица5[[#This Row],[20]]-Таблица5[[#This Row],[30]]</f>
        <v>12</v>
      </c>
      <c r="AF272" s="610">
        <f>(1-Таблица5[[#This Row],[25]]/Таблица5[[#This Row],[20]])</f>
        <v>4.7245582537991382E-5</v>
      </c>
      <c r="AG272" s="183" t="s">
        <v>1272</v>
      </c>
      <c r="AH272" s="183" t="s">
        <v>1272</v>
      </c>
      <c r="AI272" s="183" t="s">
        <v>1272</v>
      </c>
      <c r="AJ272" s="64" t="s">
        <v>123</v>
      </c>
      <c r="AK272" s="611"/>
    </row>
    <row r="273" spans="1:37" ht="141" thickBot="1" x14ac:dyDescent="0.3">
      <c r="A273" s="166" t="str">
        <f>РПЗ!A272</f>
        <v>0604-00257</v>
      </c>
      <c r="B273" s="601" t="str">
        <f>РПЗ!$D272</f>
        <v>Поставка электронных блоков</v>
      </c>
      <c r="C273" s="602" t="str">
        <f>РПЗ!$AA272</f>
        <v>Управление закупок,
Начальник управления закупок
Смирнов Игорь Владимирович,
тел.(4855)55-68-35</v>
      </c>
      <c r="D273" s="603" t="str">
        <f>РПЗ!$AB272</f>
        <v>заказчик</v>
      </c>
      <c r="E273" s="147" t="s">
        <v>58</v>
      </c>
      <c r="F273" s="602" t="str">
        <f>РПЗ!Q272</f>
        <v>ЕП</v>
      </c>
      <c r="G273" s="604" t="s">
        <v>120</v>
      </c>
      <c r="H273" s="605" t="str">
        <f>РПЗ!W272</f>
        <v>6.6.2(11)</v>
      </c>
      <c r="I273" s="25">
        <v>42450</v>
      </c>
      <c r="J273" s="607">
        <f>РПЗ!O272</f>
        <v>42461</v>
      </c>
      <c r="K273" s="616">
        <v>42430</v>
      </c>
      <c r="L273" s="25" t="s">
        <v>1272</v>
      </c>
      <c r="M273" s="25" t="s">
        <v>1272</v>
      </c>
      <c r="N273" s="25" t="s">
        <v>1272</v>
      </c>
      <c r="O273" s="25" t="s">
        <v>1272</v>
      </c>
      <c r="P273" s="25" t="s">
        <v>1272</v>
      </c>
      <c r="Q273" s="606" t="s">
        <v>1272</v>
      </c>
      <c r="R273" s="20">
        <f>РПЗ!P272</f>
        <v>42705</v>
      </c>
      <c r="S273" s="19" t="s">
        <v>1272</v>
      </c>
      <c r="T273" s="608">
        <f>РПЗ!L272</f>
        <v>3556998</v>
      </c>
      <c r="U273" s="270">
        <v>1</v>
      </c>
      <c r="V273" s="270">
        <v>0</v>
      </c>
      <c r="W273" s="512">
        <v>7838301584</v>
      </c>
      <c r="X273" s="513" t="s">
        <v>1841</v>
      </c>
      <c r="Y273" s="618">
        <v>3556998</v>
      </c>
      <c r="Z273" s="612" t="s">
        <v>1272</v>
      </c>
      <c r="AA273" s="612" t="s">
        <v>1272</v>
      </c>
      <c r="AB273" s="612" t="s">
        <v>1272</v>
      </c>
      <c r="AC273" s="612" t="s">
        <v>1272</v>
      </c>
      <c r="AD273" s="612" t="s">
        <v>1272</v>
      </c>
      <c r="AE273" s="609" t="e">
        <f>Таблица5[[#This Row],[20]]-Таблица5[[#This Row],[30]]</f>
        <v>#VALUE!</v>
      </c>
      <c r="AF273" s="610">
        <f>(1-Таблица5[[#This Row],[25]]/Таблица5[[#This Row],[20]])</f>
        <v>0</v>
      </c>
      <c r="AG273" s="183" t="s">
        <v>1272</v>
      </c>
      <c r="AH273" s="183" t="s">
        <v>1272</v>
      </c>
      <c r="AI273" s="183" t="s">
        <v>1272</v>
      </c>
      <c r="AJ273" s="64" t="s">
        <v>123</v>
      </c>
      <c r="AK273" s="611"/>
    </row>
    <row r="274" spans="1:37" ht="115.5" thickBot="1" x14ac:dyDescent="0.3">
      <c r="A274" s="166" t="str">
        <f>РПЗ!A273</f>
        <v>0604-00258</v>
      </c>
      <c r="B274" s="601" t="str">
        <f>РПЗ!$D273</f>
        <v>Страхование 
заложенного имущества</v>
      </c>
      <c r="C274" s="602" t="str">
        <f>РПЗ!$AA273</f>
        <v>Финансовый отдел,начальник финансового отдела Рыцк Н.Ю., тел.(4855)55-28-89</v>
      </c>
      <c r="D274" s="603" t="str">
        <f>РПЗ!$AB273</f>
        <v>ООО "СБ "РТ-Страхование"</v>
      </c>
      <c r="E274" s="147" t="s">
        <v>49</v>
      </c>
      <c r="F274" s="602" t="str">
        <f>РПЗ!Q273</f>
        <v>ОЗК</v>
      </c>
      <c r="G274" s="604"/>
      <c r="H274" s="605" t="str">
        <f>РПЗ!W273</f>
        <v>не применимо</v>
      </c>
      <c r="I274" s="613" t="s">
        <v>1272</v>
      </c>
      <c r="J274" s="607" t="str">
        <f>РПЗ!O273</f>
        <v>1-4 кв.</v>
      </c>
      <c r="K274" s="616" t="s">
        <v>1272</v>
      </c>
      <c r="L274" s="25" t="s">
        <v>1272</v>
      </c>
      <c r="M274" s="25" t="s">
        <v>1272</v>
      </c>
      <c r="N274" s="25" t="s">
        <v>1272</v>
      </c>
      <c r="O274" s="25" t="s">
        <v>1272</v>
      </c>
      <c r="P274" s="25" t="s">
        <v>1272</v>
      </c>
      <c r="Q274" s="606" t="s">
        <v>1272</v>
      </c>
      <c r="R274" s="20" t="str">
        <f>РПЗ!P273</f>
        <v>1-4 кв.</v>
      </c>
      <c r="S274" s="19" t="s">
        <v>1272</v>
      </c>
      <c r="T274" s="608">
        <f>РПЗ!L273</f>
        <v>142500</v>
      </c>
      <c r="U274" s="270" t="s">
        <v>1272</v>
      </c>
      <c r="V274" s="270" t="s">
        <v>1272</v>
      </c>
      <c r="W274" s="512" t="s">
        <v>1272</v>
      </c>
      <c r="X274" s="513" t="s">
        <v>1272</v>
      </c>
      <c r="Y274" s="612" t="s">
        <v>1272</v>
      </c>
      <c r="Z274" s="612" t="s">
        <v>1272</v>
      </c>
      <c r="AA274" s="612" t="s">
        <v>1272</v>
      </c>
      <c r="AB274" s="612" t="s">
        <v>1272</v>
      </c>
      <c r="AC274" s="612" t="s">
        <v>1272</v>
      </c>
      <c r="AD274" s="612" t="s">
        <v>1272</v>
      </c>
      <c r="AE274" s="609" t="e">
        <f>Таблица5[[#This Row],[20]]-Таблица5[[#This Row],[30]]</f>
        <v>#VALUE!</v>
      </c>
      <c r="AF274" s="610" t="e">
        <f>(1-Таблица5[[#This Row],[25]]/Таблица5[[#This Row],[20]])</f>
        <v>#VALUE!</v>
      </c>
      <c r="AG274" s="183" t="s">
        <v>1272</v>
      </c>
      <c r="AH274" s="183" t="s">
        <v>1272</v>
      </c>
      <c r="AI274" s="183" t="s">
        <v>1272</v>
      </c>
      <c r="AJ274" s="64" t="s">
        <v>123</v>
      </c>
      <c r="AK274" s="611"/>
    </row>
    <row r="275" spans="1:37" ht="128.25" thickBot="1" x14ac:dyDescent="0.3">
      <c r="A275" s="166" t="str">
        <f>РПЗ!A274</f>
        <v>0604-00259</v>
      </c>
      <c r="B275" s="21" t="str">
        <f>РПЗ!$D274</f>
        <v>Изготовление и поставка деталей ИТСБ.715444.001 «Ось», ИТСБ.713492.001 «Основание»</v>
      </c>
      <c r="C275" s="621" t="str">
        <f>РПЗ!$AA274</f>
        <v>Отдел главного технолога,
Главный технолог Яблуновский Ян Юрьевич
тел.(4855)28-58-12</v>
      </c>
      <c r="D275" s="622" t="str">
        <f>РПЗ!$AB274</f>
        <v>заказчик</v>
      </c>
      <c r="E275" s="646" t="s">
        <v>67</v>
      </c>
      <c r="F275" s="621" t="str">
        <f>РПЗ!Q274</f>
        <v>ОЗК</v>
      </c>
      <c r="G275" s="24" t="s">
        <v>118</v>
      </c>
      <c r="H275" s="23" t="str">
        <f>РПЗ!W274</f>
        <v>не применимо</v>
      </c>
      <c r="I275" s="25">
        <v>42410</v>
      </c>
      <c r="J275" s="26">
        <f>РПЗ!O274</f>
        <v>42401</v>
      </c>
      <c r="K275" s="614">
        <v>42401</v>
      </c>
      <c r="L275" s="25">
        <v>42418</v>
      </c>
      <c r="M275" s="25">
        <v>42418</v>
      </c>
      <c r="N275" s="25">
        <v>42418</v>
      </c>
      <c r="O275" s="25">
        <v>42418</v>
      </c>
      <c r="P275" s="25">
        <v>42418</v>
      </c>
      <c r="Q275" s="606" t="s">
        <v>1272</v>
      </c>
      <c r="R275" s="26">
        <f>РПЗ!P274</f>
        <v>42461</v>
      </c>
      <c r="S275" s="19" t="s">
        <v>1272</v>
      </c>
      <c r="T275" s="188">
        <f>РПЗ!L274</f>
        <v>628000</v>
      </c>
      <c r="U275" s="657">
        <v>0</v>
      </c>
      <c r="V275" s="657" t="s">
        <v>1272</v>
      </c>
      <c r="W275" s="652" t="s">
        <v>1272</v>
      </c>
      <c r="X275" s="647" t="s">
        <v>1272</v>
      </c>
      <c r="Y275" s="649" t="s">
        <v>1272</v>
      </c>
      <c r="Z275" s="653" t="s">
        <v>1272</v>
      </c>
      <c r="AA275" s="653" t="s">
        <v>1272</v>
      </c>
      <c r="AB275" s="25" t="s">
        <v>1272</v>
      </c>
      <c r="AC275" s="25" t="s">
        <v>1272</v>
      </c>
      <c r="AD275" s="649" t="s">
        <v>1272</v>
      </c>
      <c r="AE275" s="185" t="e">
        <f>Таблица5[[#This Row],[20]]-Таблица5[[#This Row],[30]]</f>
        <v>#VALUE!</v>
      </c>
      <c r="AF275" s="173" t="e">
        <f>(1-Таблица5[[#This Row],[25]]/Таблица5[[#This Row],[20]])</f>
        <v>#VALUE!</v>
      </c>
      <c r="AG275" s="649" t="s">
        <v>1272</v>
      </c>
      <c r="AH275" s="649" t="s">
        <v>1272</v>
      </c>
      <c r="AI275" s="650" t="s">
        <v>1272</v>
      </c>
      <c r="AJ275" s="64" t="s">
        <v>123</v>
      </c>
      <c r="AK275" s="35"/>
    </row>
  </sheetData>
  <sheetProtection insertRows="0" autoFilter="0"/>
  <dataConsolidate/>
  <mergeCells count="32">
    <mergeCell ref="T2:Z2"/>
    <mergeCell ref="T3:Z3"/>
    <mergeCell ref="G2:K2"/>
    <mergeCell ref="A13:A15"/>
    <mergeCell ref="AK13:AK15"/>
    <mergeCell ref="J14:K14"/>
    <mergeCell ref="M14:N14"/>
    <mergeCell ref="O14:P14"/>
    <mergeCell ref="R14:S14"/>
    <mergeCell ref="T13:T14"/>
    <mergeCell ref="J13:S13"/>
    <mergeCell ref="W13:W15"/>
    <mergeCell ref="AG13:AI13"/>
    <mergeCell ref="AJ13:AJ14"/>
    <mergeCell ref="AG15:AI15"/>
    <mergeCell ref="X13:X15"/>
    <mergeCell ref="AE13:AF13"/>
    <mergeCell ref="AD13:AD15"/>
    <mergeCell ref="B13:B15"/>
    <mergeCell ref="H13:H15"/>
    <mergeCell ref="G13:G15"/>
    <mergeCell ref="U13:U15"/>
    <mergeCell ref="V13:V15"/>
    <mergeCell ref="AC13:AC14"/>
    <mergeCell ref="AA13:AB14"/>
    <mergeCell ref="C13:C15"/>
    <mergeCell ref="D13:D15"/>
    <mergeCell ref="E13:E15"/>
    <mergeCell ref="I13:I14"/>
    <mergeCell ref="F13:F15"/>
    <mergeCell ref="Y13:Z13"/>
    <mergeCell ref="Y14:Y15"/>
  </mergeCells>
  <conditionalFormatting sqref="K116 K19:K105 Q116 K17:Q18 L19:Q33 S212:S222 S209:S210 L207:P224 L226:P226 L228:P229 Q36:Q105 L186:P205 K275 S273:S275 S228:S271 L177:P184 S17:S207 L36:P175 L237:P274">
    <cfRule type="expression" dxfId="197" priority="171">
      <formula>$M$17</formula>
    </cfRule>
    <cfRule type="cellIs" dxfId="196" priority="172" operator="lessThan">
      <formula>$M$17</formula>
    </cfRule>
  </conditionalFormatting>
  <conditionalFormatting sqref="K106:K115 Q106:Q115">
    <cfRule type="expression" dxfId="195" priority="149">
      <formula>$M$17</formula>
    </cfRule>
    <cfRule type="cellIs" dxfId="194" priority="150" operator="lessThan">
      <formula>$M$17</formula>
    </cfRule>
  </conditionalFormatting>
  <conditionalFormatting sqref="K117:K155 K273:K274 Q273:Q274 Q117:Q175 Q186:Q235 Q237:Q271 Q177:Q184 K157:K229 K236:K271">
    <cfRule type="expression" dxfId="193" priority="147">
      <formula>$M$17</formula>
    </cfRule>
    <cfRule type="cellIs" dxfId="192" priority="148" operator="lessThan">
      <formula>$M$17</formula>
    </cfRule>
  </conditionalFormatting>
  <conditionalFormatting sqref="Z156">
    <cfRule type="expression" dxfId="191" priority="145">
      <formula>$M$17</formula>
    </cfRule>
    <cfRule type="cellIs" dxfId="190" priority="146" operator="lessThan">
      <formula>$M$17</formula>
    </cfRule>
  </conditionalFormatting>
  <conditionalFormatting sqref="S224:S227">
    <cfRule type="expression" dxfId="189" priority="141">
      <formula>$M$17</formula>
    </cfRule>
    <cfRule type="cellIs" dxfId="188" priority="142" operator="lessThan">
      <formula>$M$17</formula>
    </cfRule>
  </conditionalFormatting>
  <conditionalFormatting sqref="Z224:Z226">
    <cfRule type="expression" dxfId="187" priority="139">
      <formula>$M$17</formula>
    </cfRule>
    <cfRule type="cellIs" dxfId="186" priority="140" operator="lessThan">
      <formula>$M$17</formula>
    </cfRule>
  </conditionalFormatting>
  <conditionalFormatting sqref="S223">
    <cfRule type="expression" dxfId="185" priority="137">
      <formula>$M$17</formula>
    </cfRule>
    <cfRule type="cellIs" dxfId="184" priority="138" operator="lessThan">
      <formula>$M$17</formula>
    </cfRule>
  </conditionalFormatting>
  <conditionalFormatting sqref="Z223">
    <cfRule type="expression" dxfId="183" priority="135">
      <formula>$M$17</formula>
    </cfRule>
    <cfRule type="cellIs" dxfId="182" priority="136" operator="lessThan">
      <formula>$M$17</formula>
    </cfRule>
  </conditionalFormatting>
  <conditionalFormatting sqref="Z227">
    <cfRule type="expression" dxfId="181" priority="133">
      <formula>$M$17</formula>
    </cfRule>
    <cfRule type="cellIs" dxfId="180" priority="134" operator="lessThan">
      <formula>$M$17</formula>
    </cfRule>
  </conditionalFormatting>
  <conditionalFormatting sqref="L34:Q35">
    <cfRule type="expression" dxfId="179" priority="131">
      <formula>$M$17</formula>
    </cfRule>
    <cfRule type="cellIs" dxfId="178" priority="132" operator="lessThan">
      <formula>$M$17</formula>
    </cfRule>
  </conditionalFormatting>
  <conditionalFormatting sqref="L185:P185">
    <cfRule type="expression" dxfId="177" priority="129">
      <formula>$M$17</formula>
    </cfRule>
    <cfRule type="cellIs" dxfId="176" priority="130" operator="lessThan">
      <formula>$M$17</formula>
    </cfRule>
  </conditionalFormatting>
  <conditionalFormatting sqref="Q185">
    <cfRule type="expression" dxfId="175" priority="127">
      <formula>$M$17</formula>
    </cfRule>
    <cfRule type="cellIs" dxfId="174" priority="128" operator="lessThan">
      <formula>$M$17</formula>
    </cfRule>
  </conditionalFormatting>
  <conditionalFormatting sqref="L275:P275">
    <cfRule type="expression" dxfId="173" priority="125">
      <formula>$M$17</formula>
    </cfRule>
    <cfRule type="cellIs" dxfId="172" priority="126" operator="lessThan">
      <formula>$M$17</formula>
    </cfRule>
  </conditionalFormatting>
  <conditionalFormatting sqref="Q275">
    <cfRule type="expression" dxfId="171" priority="123">
      <formula>$M$17</formula>
    </cfRule>
    <cfRule type="cellIs" dxfId="170" priority="124" operator="lessThan">
      <formula>$M$17</formula>
    </cfRule>
  </conditionalFormatting>
  <conditionalFormatting sqref="L236:P236">
    <cfRule type="expression" dxfId="169" priority="121">
      <formula>$M$17</formula>
    </cfRule>
    <cfRule type="cellIs" dxfId="168" priority="122" operator="lessThan">
      <formula>$M$17</formula>
    </cfRule>
  </conditionalFormatting>
  <conditionalFormatting sqref="Q236">
    <cfRule type="expression" dxfId="167" priority="119">
      <formula>$M$17</formula>
    </cfRule>
    <cfRule type="cellIs" dxfId="166" priority="120" operator="lessThan">
      <formula>$M$17</formula>
    </cfRule>
  </conditionalFormatting>
  <conditionalFormatting sqref="L176:P176">
    <cfRule type="expression" dxfId="165" priority="117">
      <formula>$M$17</formula>
    </cfRule>
    <cfRule type="cellIs" dxfId="164" priority="118" operator="lessThan">
      <formula>$M$17</formula>
    </cfRule>
  </conditionalFormatting>
  <conditionalFormatting sqref="Q176">
    <cfRule type="expression" dxfId="163" priority="115">
      <formula>$M$17</formula>
    </cfRule>
    <cfRule type="cellIs" dxfId="162" priority="116" operator="lessThan">
      <formula>$M$17</formula>
    </cfRule>
  </conditionalFormatting>
  <conditionalFormatting sqref="V176:AD176">
    <cfRule type="expression" dxfId="161" priority="113">
      <formula>$M$17</formula>
    </cfRule>
    <cfRule type="cellIs" dxfId="160" priority="114" operator="lessThan">
      <formula>$M$17</formula>
    </cfRule>
  </conditionalFormatting>
  <conditionalFormatting sqref="I17:I32 I36:I45 I47:I101 I103:I111 I113:I125 I127:I155 I157:I174 I177:I180 I182:I184 I186:I204 I209 I212:I213 I215 I222 I237 I240:I267 I269 I274">
    <cfRule type="expression" dxfId="159" priority="111">
      <formula>$M$17</formula>
    </cfRule>
    <cfRule type="cellIs" dxfId="158" priority="112" operator="lessThan">
      <formula>$M$17</formula>
    </cfRule>
  </conditionalFormatting>
  <conditionalFormatting sqref="I33">
    <cfRule type="expression" dxfId="157" priority="109">
      <formula>$M$17</formula>
    </cfRule>
    <cfRule type="cellIs" dxfId="156" priority="110" operator="lessThan">
      <formula>$M$17</formula>
    </cfRule>
  </conditionalFormatting>
  <conditionalFormatting sqref="I34">
    <cfRule type="expression" dxfId="155" priority="107">
      <formula>$M$17</formula>
    </cfRule>
    <cfRule type="cellIs" dxfId="154" priority="108" operator="lessThan">
      <formula>$M$17</formula>
    </cfRule>
  </conditionalFormatting>
  <conditionalFormatting sqref="I35">
    <cfRule type="expression" dxfId="153" priority="105">
      <formula>$M$17</formula>
    </cfRule>
    <cfRule type="cellIs" dxfId="152" priority="106" operator="lessThan">
      <formula>$M$17</formula>
    </cfRule>
  </conditionalFormatting>
  <conditionalFormatting sqref="I46">
    <cfRule type="expression" dxfId="151" priority="103">
      <formula>$M$17</formula>
    </cfRule>
    <cfRule type="cellIs" dxfId="150" priority="104" operator="lessThan">
      <formula>$M$17</formula>
    </cfRule>
  </conditionalFormatting>
  <conditionalFormatting sqref="I102">
    <cfRule type="expression" dxfId="149" priority="101">
      <formula>$M$17</formula>
    </cfRule>
    <cfRule type="cellIs" dxfId="148" priority="102" operator="lessThan">
      <formula>$M$17</formula>
    </cfRule>
  </conditionalFormatting>
  <conditionalFormatting sqref="I112">
    <cfRule type="expression" dxfId="147" priority="99">
      <formula>$M$17</formula>
    </cfRule>
    <cfRule type="cellIs" dxfId="146" priority="100" operator="lessThan">
      <formula>$M$17</formula>
    </cfRule>
  </conditionalFormatting>
  <conditionalFormatting sqref="I126">
    <cfRule type="expression" dxfId="145" priority="97">
      <formula>$M$17</formula>
    </cfRule>
    <cfRule type="cellIs" dxfId="144" priority="98" operator="lessThan">
      <formula>$M$17</formula>
    </cfRule>
  </conditionalFormatting>
  <conditionalFormatting sqref="I156">
    <cfRule type="expression" dxfId="143" priority="95">
      <formula>$M$17</formula>
    </cfRule>
    <cfRule type="cellIs" dxfId="142" priority="96" operator="lessThan">
      <formula>$M$17</formula>
    </cfRule>
  </conditionalFormatting>
  <conditionalFormatting sqref="I175">
    <cfRule type="expression" dxfId="141" priority="93">
      <formula>$M$17</formula>
    </cfRule>
    <cfRule type="cellIs" dxfId="140" priority="94" operator="lessThan">
      <formula>$M$17</formula>
    </cfRule>
  </conditionalFormatting>
  <conditionalFormatting sqref="I176">
    <cfRule type="expression" dxfId="139" priority="91">
      <formula>$M$17</formula>
    </cfRule>
    <cfRule type="cellIs" dxfId="138" priority="92" operator="lessThan">
      <formula>$M$17</formula>
    </cfRule>
  </conditionalFormatting>
  <conditionalFormatting sqref="I181">
    <cfRule type="expression" dxfId="137" priority="89">
      <formula>$M$17</formula>
    </cfRule>
    <cfRule type="cellIs" dxfId="136" priority="90" operator="lessThan">
      <formula>$M$17</formula>
    </cfRule>
  </conditionalFormatting>
  <conditionalFormatting sqref="I185">
    <cfRule type="expression" dxfId="135" priority="87">
      <formula>$M$17</formula>
    </cfRule>
    <cfRule type="cellIs" dxfId="134" priority="88" operator="lessThan">
      <formula>$M$17</formula>
    </cfRule>
  </conditionalFormatting>
  <conditionalFormatting sqref="I205">
    <cfRule type="expression" dxfId="133" priority="85">
      <formula>$M$17</formula>
    </cfRule>
    <cfRule type="cellIs" dxfId="132" priority="86" operator="lessThan">
      <formula>$M$17</formula>
    </cfRule>
  </conditionalFormatting>
  <conditionalFormatting sqref="I206">
    <cfRule type="expression" dxfId="131" priority="83">
      <formula>$M$17</formula>
    </cfRule>
    <cfRule type="cellIs" dxfId="130" priority="84" operator="lessThan">
      <formula>$M$17</formula>
    </cfRule>
  </conditionalFormatting>
  <conditionalFormatting sqref="I207">
    <cfRule type="expression" dxfId="129" priority="81">
      <formula>$M$17</formula>
    </cfRule>
    <cfRule type="cellIs" dxfId="128" priority="82" operator="lessThan">
      <formula>$M$17</formula>
    </cfRule>
  </conditionalFormatting>
  <conditionalFormatting sqref="I208">
    <cfRule type="expression" dxfId="127" priority="79">
      <formula>$M$17</formula>
    </cfRule>
    <cfRule type="cellIs" dxfId="126" priority="80" operator="lessThan">
      <formula>$M$17</formula>
    </cfRule>
  </conditionalFormatting>
  <conditionalFormatting sqref="I210">
    <cfRule type="expression" dxfId="125" priority="77">
      <formula>$M$17</formula>
    </cfRule>
    <cfRule type="cellIs" dxfId="124" priority="78" operator="lessThan">
      <formula>$M$17</formula>
    </cfRule>
  </conditionalFormatting>
  <conditionalFormatting sqref="I211">
    <cfRule type="expression" dxfId="123" priority="75">
      <formula>$M$17</formula>
    </cfRule>
    <cfRule type="cellIs" dxfId="122" priority="76" operator="lessThan">
      <formula>$M$17</formula>
    </cfRule>
  </conditionalFormatting>
  <conditionalFormatting sqref="I214">
    <cfRule type="expression" dxfId="121" priority="73">
      <formula>$M$17</formula>
    </cfRule>
    <cfRule type="cellIs" dxfId="120" priority="74" operator="lessThan">
      <formula>$M$17</formula>
    </cfRule>
  </conditionalFormatting>
  <conditionalFormatting sqref="I216">
    <cfRule type="expression" dxfId="119" priority="71">
      <formula>$M$17</formula>
    </cfRule>
    <cfRule type="cellIs" dxfId="118" priority="72" operator="lessThan">
      <formula>$M$17</formula>
    </cfRule>
  </conditionalFormatting>
  <conditionalFormatting sqref="I217">
    <cfRule type="expression" dxfId="117" priority="69">
      <formula>$M$17</formula>
    </cfRule>
    <cfRule type="cellIs" dxfId="116" priority="70" operator="lessThan">
      <formula>$M$17</formula>
    </cfRule>
  </conditionalFormatting>
  <conditionalFormatting sqref="I218">
    <cfRule type="expression" dxfId="115" priority="65">
      <formula>$M$17</formula>
    </cfRule>
    <cfRule type="cellIs" dxfId="114" priority="66" operator="lessThan">
      <formula>$M$17</formula>
    </cfRule>
  </conditionalFormatting>
  <conditionalFormatting sqref="I219">
    <cfRule type="expression" dxfId="113" priority="63">
      <formula>$M$17</formula>
    </cfRule>
    <cfRule type="cellIs" dxfId="112" priority="64" operator="lessThan">
      <formula>$M$17</formula>
    </cfRule>
  </conditionalFormatting>
  <conditionalFormatting sqref="I220:I221">
    <cfRule type="expression" dxfId="111" priority="61">
      <formula>$M$17</formula>
    </cfRule>
    <cfRule type="cellIs" dxfId="110" priority="62" operator="lessThan">
      <formula>$M$17</formula>
    </cfRule>
  </conditionalFormatting>
  <conditionalFormatting sqref="I223">
    <cfRule type="expression" dxfId="109" priority="59">
      <formula>$M$17</formula>
    </cfRule>
    <cfRule type="cellIs" dxfId="108" priority="60" operator="lessThan">
      <formula>$M$17</formula>
    </cfRule>
  </conditionalFormatting>
  <conditionalFormatting sqref="I224">
    <cfRule type="expression" dxfId="107" priority="57">
      <formula>$M$17</formula>
    </cfRule>
    <cfRule type="cellIs" dxfId="106" priority="58" operator="lessThan">
      <formula>$M$17</formula>
    </cfRule>
  </conditionalFormatting>
  <conditionalFormatting sqref="I225">
    <cfRule type="expression" dxfId="105" priority="55">
      <formula>$M$17</formula>
    </cfRule>
    <cfRule type="cellIs" dxfId="104" priority="56" operator="lessThan">
      <formula>$M$17</formula>
    </cfRule>
  </conditionalFormatting>
  <conditionalFormatting sqref="I227">
    <cfRule type="expression" dxfId="103" priority="53">
      <formula>$M$17</formula>
    </cfRule>
    <cfRule type="cellIs" dxfId="102" priority="54" operator="lessThan">
      <formula>$M$17</formula>
    </cfRule>
  </conditionalFormatting>
  <conditionalFormatting sqref="I226">
    <cfRule type="expression" dxfId="101" priority="51">
      <formula>$M$17</formula>
    </cfRule>
    <cfRule type="cellIs" dxfId="100" priority="52" operator="lessThan">
      <formula>$M$17</formula>
    </cfRule>
  </conditionalFormatting>
  <conditionalFormatting sqref="I228">
    <cfRule type="expression" dxfId="99" priority="49">
      <formula>$M$17</formula>
    </cfRule>
    <cfRule type="cellIs" dxfId="98" priority="50" operator="lessThan">
      <formula>$M$17</formula>
    </cfRule>
  </conditionalFormatting>
  <conditionalFormatting sqref="I229">
    <cfRule type="expression" dxfId="97" priority="47">
      <formula>$M$17</formula>
    </cfRule>
    <cfRule type="cellIs" dxfId="96" priority="48" operator="lessThan">
      <formula>$M$17</formula>
    </cfRule>
  </conditionalFormatting>
  <conditionalFormatting sqref="I230">
    <cfRule type="expression" dxfId="95" priority="45">
      <formula>$M$17</formula>
    </cfRule>
    <cfRule type="cellIs" dxfId="94" priority="46" operator="lessThan">
      <formula>$M$17</formula>
    </cfRule>
  </conditionalFormatting>
  <conditionalFormatting sqref="L230:P230">
    <cfRule type="expression" dxfId="93" priority="43">
      <formula>$M$17</formula>
    </cfRule>
    <cfRule type="cellIs" dxfId="92" priority="44" operator="lessThan">
      <formula>$M$17</formula>
    </cfRule>
  </conditionalFormatting>
  <conditionalFormatting sqref="K230">
    <cfRule type="expression" dxfId="91" priority="41">
      <formula>$M$17</formula>
    </cfRule>
    <cfRule type="cellIs" dxfId="90" priority="42" operator="lessThan">
      <formula>$M$17</formula>
    </cfRule>
  </conditionalFormatting>
  <conditionalFormatting sqref="L231:P231">
    <cfRule type="expression" dxfId="89" priority="39">
      <formula>$M$17</formula>
    </cfRule>
    <cfRule type="cellIs" dxfId="88" priority="40" operator="lessThan">
      <formula>$M$17</formula>
    </cfRule>
  </conditionalFormatting>
  <conditionalFormatting sqref="K231">
    <cfRule type="expression" dxfId="87" priority="37">
      <formula>$M$17</formula>
    </cfRule>
    <cfRule type="cellIs" dxfId="86" priority="38" operator="lessThan">
      <formula>$M$17</formula>
    </cfRule>
  </conditionalFormatting>
  <conditionalFormatting sqref="I231">
    <cfRule type="expression" dxfId="85" priority="35">
      <formula>$M$17</formula>
    </cfRule>
    <cfRule type="cellIs" dxfId="84" priority="36" operator="lessThan">
      <formula>$M$17</formula>
    </cfRule>
  </conditionalFormatting>
  <conditionalFormatting sqref="I232">
    <cfRule type="expression" dxfId="83" priority="33">
      <formula>$M$17</formula>
    </cfRule>
    <cfRule type="cellIs" dxfId="82" priority="34" operator="lessThan">
      <formula>$M$17</formula>
    </cfRule>
  </conditionalFormatting>
  <conditionalFormatting sqref="L232:P232">
    <cfRule type="expression" dxfId="81" priority="31">
      <formula>$M$17</formula>
    </cfRule>
    <cfRule type="cellIs" dxfId="80" priority="32" operator="lessThan">
      <formula>$M$17</formula>
    </cfRule>
  </conditionalFormatting>
  <conditionalFormatting sqref="K232">
    <cfRule type="expression" dxfId="79" priority="29">
      <formula>$M$17</formula>
    </cfRule>
    <cfRule type="cellIs" dxfId="78" priority="30" operator="lessThan">
      <formula>$M$17</formula>
    </cfRule>
  </conditionalFormatting>
  <conditionalFormatting sqref="I233:I234">
    <cfRule type="expression" dxfId="77" priority="27">
      <formula>$M$17</formula>
    </cfRule>
    <cfRule type="cellIs" dxfId="76" priority="28" operator="lessThan">
      <formula>$M$17</formula>
    </cfRule>
  </conditionalFormatting>
  <conditionalFormatting sqref="L233:P234">
    <cfRule type="expression" dxfId="75" priority="25">
      <formula>$M$17</formula>
    </cfRule>
    <cfRule type="cellIs" dxfId="74" priority="26" operator="lessThan">
      <formula>$M$17</formula>
    </cfRule>
  </conditionalFormatting>
  <conditionalFormatting sqref="K233:K234">
    <cfRule type="expression" dxfId="73" priority="23">
      <formula>$M$17</formula>
    </cfRule>
    <cfRule type="cellIs" dxfId="72" priority="24" operator="lessThan">
      <formula>$M$17</formula>
    </cfRule>
  </conditionalFormatting>
  <conditionalFormatting sqref="I235">
    <cfRule type="expression" dxfId="71" priority="21">
      <formula>$M$17</formula>
    </cfRule>
    <cfRule type="cellIs" dxfId="70" priority="22" operator="lessThan">
      <formula>$M$17</formula>
    </cfRule>
  </conditionalFormatting>
  <conditionalFormatting sqref="L235:P235">
    <cfRule type="expression" dxfId="69" priority="19">
      <formula>$M$17</formula>
    </cfRule>
    <cfRule type="cellIs" dxfId="68" priority="20" operator="lessThan">
      <formula>$M$17</formula>
    </cfRule>
  </conditionalFormatting>
  <conditionalFormatting sqref="K235">
    <cfRule type="expression" dxfId="67" priority="17">
      <formula>$M$17</formula>
    </cfRule>
    <cfRule type="cellIs" dxfId="66" priority="18" operator="lessThan">
      <formula>$M$17</formula>
    </cfRule>
  </conditionalFormatting>
  <conditionalFormatting sqref="I236">
    <cfRule type="expression" dxfId="65" priority="15">
      <formula>$M$17</formula>
    </cfRule>
    <cfRule type="cellIs" dxfId="64" priority="16" operator="lessThan">
      <formula>$M$17</formula>
    </cfRule>
  </conditionalFormatting>
  <conditionalFormatting sqref="I238:I239">
    <cfRule type="expression" dxfId="63" priority="13">
      <formula>$M$17</formula>
    </cfRule>
    <cfRule type="cellIs" dxfId="62" priority="14" operator="lessThan">
      <formula>$M$17</formula>
    </cfRule>
  </conditionalFormatting>
  <conditionalFormatting sqref="I268">
    <cfRule type="expression" dxfId="61" priority="11">
      <formula>$M$17</formula>
    </cfRule>
    <cfRule type="cellIs" dxfId="60" priority="12" operator="lessThan">
      <formula>$M$17</formula>
    </cfRule>
  </conditionalFormatting>
  <conditionalFormatting sqref="I271">
    <cfRule type="expression" dxfId="59" priority="9">
      <formula>$M$17</formula>
    </cfRule>
    <cfRule type="cellIs" dxfId="58" priority="10" operator="lessThan">
      <formula>$M$17</formula>
    </cfRule>
  </conditionalFormatting>
  <conditionalFormatting sqref="I272">
    <cfRule type="expression" dxfId="57" priority="7">
      <formula>$M$17</formula>
    </cfRule>
    <cfRule type="cellIs" dxfId="56" priority="8" operator="lessThan">
      <formula>$M$17</formula>
    </cfRule>
  </conditionalFormatting>
  <conditionalFormatting sqref="I270">
    <cfRule type="expression" dxfId="55" priority="5">
      <formula>$M$17</formula>
    </cfRule>
    <cfRule type="cellIs" dxfId="54" priority="6" operator="lessThan">
      <formula>$M$17</formula>
    </cfRule>
  </conditionalFormatting>
  <conditionalFormatting sqref="I273">
    <cfRule type="expression" dxfId="53" priority="3">
      <formula>$M$17</formula>
    </cfRule>
    <cfRule type="cellIs" dxfId="52" priority="4" operator="lessThan">
      <formula>$M$17</formula>
    </cfRule>
  </conditionalFormatting>
  <conditionalFormatting sqref="I275">
    <cfRule type="expression" dxfId="51" priority="1">
      <formula>$M$17</formula>
    </cfRule>
    <cfRule type="cellIs" dxfId="50" priority="2" operator="lessThan">
      <formula>$M$17</formula>
    </cfRule>
  </conditionalFormatting>
  <dataValidations count="27">
    <dataValidation type="date" allowBlank="1" showInputMessage="1" showErrorMessage="1" errorTitle="Ошибка ввода" error="Дата должна быть в формате: &quot;дд.мм.гггг&quot;_x000a__x000a_Пример: 01.01.2015" sqref="Q273:Q275 Q17:Q271 L17:P226 I17:I275 K17:K275 L228:P275">
      <formula1>1</formula1>
      <formula2>2958465</formula2>
    </dataValidation>
    <dataValidation allowBlank="1" showInputMessage="1" showErrorMessage="1" errorTitle="Ошибка ввода" error="Дата должна быть в формате: &quot;дд.мм.гггг&quot;_x000a__x000a_Пример: 01.01.2015" sqref="R17:R275 Z156 S209:S275 Z223:Z227 S17:S207 V176:AD176"/>
    <dataValidation allowBlank="1" showInputMessage="1" showErrorMessage="1" errorTitle="Ошибка ввода" error="Необходимо выбрать из выпадающего списка" sqref="AA226:AD226 AG17:AI235 AG237:AI275"/>
    <dataValidation allowBlank="1" showInputMessage="1" showErrorMessage="1" promptTitle="Не требует заполнения." prompt="Заполнение происходит автоматически на основании сведений вкладки «РПЗ»." sqref="J15 T15 B13:D15 A13"/>
    <dataValidation allowBlank="1" showInputMessage="1" showErrorMessage="1" promptTitle="Пример:" prompt=" 01.01.2015" sqref="I15 L15:P15"/>
    <dataValidation allowBlank="1" showInputMessage="1" showErrorMessage="1" promptTitle="Подсказка:" prompt="Способ закупки выбирается из всплывающего списка._x000a__x000a_В том числе, способ закупки «ЕП» в случае признания закупки несостоявшийся и принятия решения о заключении договора с единственным поставщиком." sqref="E13:E15 G13:G15"/>
    <dataValidation allowBlank="1" showInputMessage="1" showErrorMessage="1" promptTitle="Не требует заполнения." prompt="Заполнение происходит автоматически на основании сведений вкладки «РПЗ»._x000a__x000a_В случае проведения закупки у ЕП по результатам несостоявшейся конкурентной процедуры из выпадающего списка выбирается значение «6.6.1(32)»" sqref="F13:F15 H13:H15"/>
    <dataValidation allowBlank="1" showInputMessage="1" showErrorMessage="1" promptTitle="Пример:" prompt=" 01.2015_x000a__x000a_01.2015-12.2016" sqref="Q15"/>
    <dataValidation allowBlank="1" showInputMessage="1" showErrorMessage="1" promptTitle="Не требует заполнения." prompt="Заполнение происходит автоматически на основании сведений вкладки «РПЗ»._x000a__x000a_За исключением случаев, когда фактически объявленная НМЦ отличается от запланированной НМЦ не более чем на 10 %._x000a_В этом случае НМЦ меняется на фактическую." sqref="R15"/>
    <dataValidation allowBlank="1" showInputMessage="1" showErrorMessage="1" promptTitle="Подсказка:" prompt="Указывается количество участников, подавших предложения в соответствии с протоколом открытия доступа/вскрытия конвертов к поданным заявкам по соответствующему лоту._x000a__x000a_В случае если не подано ни одной заявки, поле заполняется с нулевым значением (пример: 0)" sqref="U13:U15"/>
    <dataValidation allowBlank="1" showInputMessage="1" showErrorMessage="1" promptTitle="Подсказка:" prompt="Указывается количество участников, предложения которых были отклонены в соответствии с протоколом рассмотрения заявок по соответствующему лоту._x000a__x000a_Если не отклонено ни одного предложения, поле заполняется с нулевым значением (пример: 0)" sqref="V13:V15"/>
    <dataValidation allowBlank="1" showInputMessage="1" showErrorMessage="1" promptTitle="Подсказка:" prompt="Указывается в строгом соответствии с выпиской из: ЕГРЮЛ – для юридических лиц; ЕГРИП – для индивидуальных предпринимателей; свидетельства для постановки на учет – для физических лиц._x000a__x000a_Пример:7654321098" sqref="W13:W15"/>
    <dataValidation allowBlank="1" showInputMessage="1" showErrorMessage="1" promptTitle="Пример:" prompt="ООО &quot;Наименование Плюс&quot;" sqref="X13:X15"/>
    <dataValidation allowBlank="1" showInputMessage="1" showErrorMessage="1" promptTitle="Подсказка:" prompt="Не допускается использование пробелов, знаков препинания (за исключением запятых для разделения целой и дробной частей числа) и текстовой части._x000a__x000a_Пример: 1000000_x000a_Это значение будет автоматически преобразовано в вид: _x000a_1 000 000,00" sqref="AD13:AD15"/>
    <dataValidation allowBlank="1" showInputMessage="1" showErrorMessage="1" promptTitle="Пример:" prompt="01.2015_x000a_или_x000a_01.2015-12.2016" sqref="Z15"/>
    <dataValidation allowBlank="1" showInputMessage="1" showErrorMessage="1" promptTitle="Пример:" prompt="01.2015_x000a_или_x000a_01.2015-12.2016_x000a__x000a_Поле желательно для заполнения" sqref="S15"/>
    <dataValidation allowBlank="1" showInputMessage="1" showErrorMessage="1" promptTitle="Подсказка:" prompt="Указывается дата договора по соответствующему лоту_x000a__x000a_Пример: 01.01.2015" sqref="AB15"/>
    <dataValidation allowBlank="1" showInputMessage="1" showErrorMessage="1" promptTitle="Не требует заполнения." prompt="Заполнение происходит автоматически на основании сведений Отчета." sqref="AE13:AF15"/>
    <dataValidation allowBlank="1" showInputMessage="1" showErrorMessage="1" promptTitle="Подсказка:" prompt="Обязательно для заполнения по каждому лоту, по результатам проведения которого заключен договор с субъектом МСП при условии, что проведенный лот был конкурентной процедурой и в нем принимали участие как субъекты МСП, так и субъекты, не относящиеся к МСП" sqref="AG14"/>
    <dataValidation allowBlank="1" showInputMessage="1" showErrorMessage="1" promptTitle="Подсказка:" prompt="Обязательно для заполнения по каждому лоту, по результатам проведения которого заключен договор с субъектом МСП при условии, что в нем принимали участие только субъекты МСП или проведена закупка у единственного поставщика (субъекта МСП)." sqref="AH14"/>
    <dataValidation allowBlank="1" showInputMessage="1" showErrorMessage="1" promptTitle="Подсказка:" prompt="Для каждого лота, по результатам проведения которого заключен договор с субъектом, не относящимся к субъектам МСП, заключившим договор с субъектом/субъектами МСП при условии, что было установлено требование о привлечении на субподряд субъектов МСП" sqref="AI14"/>
    <dataValidation allowBlank="1" showInputMessage="1" showErrorMessage="1" promptTitle="Подсказка:" prompt="В случае наличия жалоб по соответствующему лоту указывается «Да». В случае отсутствия жалоб указывает «Нет»." sqref="AJ13:AJ14"/>
    <dataValidation allowBlank="1" showInputMessage="1" showErrorMessage="1" promptTitle="Подсказка:" prompt="Поле не обязательно для заполнения и служит для указания справочной информации, не вошедшей в прочие поля (например, указание официального курса ЦБ РФ для пересчета из валюты в рубли)" sqref="AK13:AK15"/>
    <dataValidation allowBlank="1" showInputMessage="1" showErrorMessage="1" promptTitle="Пример:" prompt="Январь 2015" sqref="K15"/>
    <dataValidation allowBlank="1" showInputMessage="1" showErrorMessage="1" promptTitle="Подсказка:" prompt="Заполняется в случае, если договор заключен в целях реализации обязательств по заключенному контракту (договору)" sqref="AC13:AC15"/>
    <dataValidation allowBlank="1" showInputMessage="1" showErrorMessage="1" promptTitle="Подсказка:" prompt="Указывается номер договора по соответствующему лоту, присвоенного в соответствии с правилами внутреннего документооборота, принятыми в Корпорации_x000a__x000a_Пример: 123" sqref="AA15"/>
    <dataValidation allowBlank="1" showInputMessage="1" showErrorMessage="1" promptTitle="Подсказка:" prompt="В случае наличия жалоб по соответствующему лоту указывается «Да». В случае отсутствия жалоб указывается «Нет»." sqref="AJ15"/>
  </dataValidations>
  <pageMargins left="0.31496062992125984" right="0.31496062992125984" top="0.35433070866141736" bottom="0.35433070866141736" header="0" footer="0.31496062992125984"/>
  <pageSetup paperSize="8" fitToHeight="0" orientation="landscape" r:id="rId1"/>
  <ignoredErrors>
    <ignoredError sqref="N17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Справочно!$E$3:$E$13</xm:f>
          </x14:formula1>
          <xm:sqref>E17:E275</xm:sqref>
        </x14:dataValidation>
        <x14:dataValidation type="list" allowBlank="1" showInputMessage="1" showErrorMessage="1">
          <x14:formula1>
            <xm:f>Справочно!$G$3:$G$41</xm:f>
          </x14:formula1>
          <xm:sqref>L227:P227 H17:H275</xm:sqref>
        </x14:dataValidation>
        <x14:dataValidation type="list" allowBlank="1" showInputMessage="1" showErrorMessage="1">
          <x14:formula1>
            <xm:f>Справочно!$C$12:$C$34</xm:f>
          </x14:formula1>
          <xm:sqref>G17:G175 G177:G275</xm:sqref>
        </x14:dataValidation>
        <x14:dataValidation type="list" allowBlank="1" showInputMessage="1" showErrorMessage="1" errorTitle="Ошибка ввода" error="Необходимо выбрать из выпадающего списка">
          <x14:formula1>
            <xm:f>Справочно!$E$16:$E$18</xm:f>
          </x14:formula1>
          <xm:sqref>AJ17:AJ275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W95"/>
  <sheetViews>
    <sheetView topLeftCell="A7" zoomScale="85" zoomScaleNormal="85" workbookViewId="0">
      <selection activeCell="N22" sqref="N22"/>
    </sheetView>
  </sheetViews>
  <sheetFormatPr defaultRowHeight="12.75" x14ac:dyDescent="0.2"/>
  <cols>
    <col min="1" max="1" width="3.28515625" style="72" customWidth="1"/>
    <col min="2" max="2" width="33" style="72" customWidth="1"/>
    <col min="3" max="4" width="10.85546875" style="72" customWidth="1"/>
    <col min="5" max="5" width="15.140625" style="72" bestFit="1" customWidth="1"/>
    <col min="6" max="6" width="12.7109375" style="72" customWidth="1"/>
    <col min="7" max="7" width="15.7109375" style="72" bestFit="1" customWidth="1"/>
    <col min="8" max="8" width="10.85546875" style="72" customWidth="1"/>
    <col min="9" max="9" width="14.5703125" style="72" customWidth="1"/>
    <col min="10" max="10" width="13" style="72" customWidth="1"/>
    <col min="11" max="11" width="6" style="72" customWidth="1"/>
    <col min="12" max="75" width="16" style="72" customWidth="1"/>
    <col min="76" max="16384" width="9.140625" style="72"/>
  </cols>
  <sheetData>
    <row r="2" spans="1:31" ht="25.5" customHeight="1" x14ac:dyDescent="0.2">
      <c r="B2" s="723" t="s">
        <v>298</v>
      </c>
      <c r="C2" s="723"/>
      <c r="D2" s="723"/>
      <c r="E2" s="723"/>
      <c r="F2" s="723"/>
      <c r="G2" s="723"/>
      <c r="H2" s="723"/>
      <c r="I2" s="723"/>
      <c r="J2" s="723"/>
    </row>
    <row r="3" spans="1:31" ht="13.5" customHeight="1" thickBot="1" x14ac:dyDescent="0.25">
      <c r="A3" s="14"/>
      <c r="B3" s="14"/>
      <c r="C3" s="461" t="s">
        <v>371</v>
      </c>
      <c r="D3" s="462"/>
      <c r="E3" s="282" t="s">
        <v>2134</v>
      </c>
      <c r="F3" s="464">
        <f>ПП!$G$3</f>
        <v>2016</v>
      </c>
      <c r="G3" s="14" t="s">
        <v>372</v>
      </c>
      <c r="H3" s="14"/>
      <c r="I3" s="14"/>
      <c r="J3" s="14"/>
    </row>
    <row r="4" spans="1:31" ht="18" customHeight="1" thickBot="1" x14ac:dyDescent="0.25">
      <c r="A4" s="177"/>
      <c r="B4" s="177"/>
      <c r="C4" s="177"/>
      <c r="D4" s="177"/>
      <c r="E4" s="177"/>
      <c r="F4" s="177"/>
      <c r="G4" s="177"/>
      <c r="H4" s="177"/>
      <c r="I4" s="177"/>
      <c r="J4" s="177"/>
    </row>
    <row r="5" spans="1:31" ht="55.5" customHeight="1" x14ac:dyDescent="0.2">
      <c r="B5" s="251" t="s">
        <v>2</v>
      </c>
      <c r="C5" s="826" t="str">
        <f>РПЗ!$B5</f>
        <v>Россия, 152907, Ярославская область, г. Рыбинск, пр. Серова, 89</v>
      </c>
      <c r="D5" s="827"/>
      <c r="E5" s="256"/>
      <c r="F5" s="256"/>
      <c r="G5" s="256"/>
      <c r="H5" s="256"/>
      <c r="I5" s="256"/>
      <c r="J5" s="256"/>
    </row>
    <row r="6" spans="1:31" x14ac:dyDescent="0.2">
      <c r="B6" s="252" t="s">
        <v>3</v>
      </c>
      <c r="C6" s="828" t="str">
        <f>РПЗ!$B6</f>
        <v>(4855)59-26-07</v>
      </c>
      <c r="D6" s="829"/>
      <c r="E6" s="256"/>
      <c r="F6" s="256"/>
      <c r="G6" s="256"/>
      <c r="H6" s="256"/>
      <c r="I6" s="256"/>
      <c r="J6" s="256"/>
    </row>
    <row r="7" spans="1:31" x14ac:dyDescent="0.2">
      <c r="B7" s="252" t="s">
        <v>4</v>
      </c>
      <c r="C7" s="828" t="str">
        <f>РПЗ!$B7</f>
        <v>pribor@rzp.su</v>
      </c>
      <c r="D7" s="829"/>
      <c r="E7" s="256"/>
      <c r="F7" s="256"/>
      <c r="G7" s="256"/>
      <c r="H7" s="256"/>
      <c r="I7" s="256"/>
      <c r="J7" s="256"/>
    </row>
    <row r="8" spans="1:31" x14ac:dyDescent="0.2">
      <c r="B8" s="252" t="s">
        <v>5</v>
      </c>
      <c r="C8" s="828">
        <f>РПЗ!$B8</f>
        <v>7610062970</v>
      </c>
      <c r="D8" s="829"/>
      <c r="E8" s="256"/>
      <c r="F8" s="256"/>
      <c r="G8" s="256"/>
      <c r="H8" s="256"/>
      <c r="I8" s="256"/>
      <c r="J8" s="256"/>
    </row>
    <row r="9" spans="1:31" x14ac:dyDescent="0.2">
      <c r="B9" s="252" t="s">
        <v>6</v>
      </c>
      <c r="C9" s="828">
        <f>РПЗ!$B9</f>
        <v>761001001</v>
      </c>
      <c r="D9" s="829"/>
      <c r="E9" s="256"/>
      <c r="F9" s="256"/>
      <c r="G9" s="256"/>
      <c r="H9" s="256"/>
      <c r="I9" s="256"/>
      <c r="J9" s="256"/>
    </row>
    <row r="10" spans="1:31" x14ac:dyDescent="0.2">
      <c r="B10" s="252" t="s">
        <v>7</v>
      </c>
      <c r="C10" s="828">
        <f>РПЗ!$B10</f>
        <v>78415000000</v>
      </c>
      <c r="D10" s="829"/>
    </row>
    <row r="11" spans="1:31" ht="13.5" thickBot="1" x14ac:dyDescent="0.25">
      <c r="B11" s="253" t="s">
        <v>8</v>
      </c>
      <c r="C11" s="830">
        <f>РПЗ!$B11</f>
        <v>0</v>
      </c>
      <c r="D11" s="831"/>
    </row>
    <row r="12" spans="1:31" ht="51.75" customHeight="1" thickBot="1" x14ac:dyDescent="0.25">
      <c r="B12" s="254" t="s">
        <v>375</v>
      </c>
      <c r="C12" s="761" t="s">
        <v>2132</v>
      </c>
      <c r="D12" s="762"/>
    </row>
    <row r="13" spans="1:31" x14ac:dyDescent="0.2">
      <c r="B13" s="28"/>
      <c r="C13" s="271"/>
      <c r="D13" s="271"/>
    </row>
    <row r="14" spans="1:31" ht="15.75" customHeight="1" thickBot="1" x14ac:dyDescent="0.25">
      <c r="B14" s="28"/>
      <c r="K14" s="748" t="s">
        <v>373</v>
      </c>
      <c r="L14" s="748"/>
      <c r="M14" s="748"/>
      <c r="N14" s="748"/>
      <c r="O14" s="748"/>
      <c r="P14" s="748"/>
      <c r="Q14" s="748"/>
      <c r="R14" s="748"/>
      <c r="S14" s="748"/>
      <c r="T14" s="748"/>
      <c r="U14" s="748"/>
      <c r="V14" s="748"/>
      <c r="W14" s="748"/>
      <c r="X14" s="748"/>
      <c r="Y14" s="748"/>
      <c r="Z14" s="748"/>
      <c r="AA14" s="748"/>
    </row>
    <row r="15" spans="1:31" ht="26.25" thickBot="1" x14ac:dyDescent="0.25">
      <c r="B15" s="28"/>
      <c r="C15" s="822" t="s">
        <v>127</v>
      </c>
      <c r="D15" s="824" t="s">
        <v>126</v>
      </c>
      <c r="E15" s="78" t="s">
        <v>388</v>
      </c>
      <c r="F15" s="78" t="s">
        <v>388</v>
      </c>
      <c r="G15" s="819" t="s">
        <v>236</v>
      </c>
      <c r="H15" s="805"/>
      <c r="K15" s="814" t="s">
        <v>324</v>
      </c>
      <c r="L15" s="796" t="s">
        <v>332</v>
      </c>
      <c r="M15" s="796"/>
      <c r="N15" s="796"/>
      <c r="O15" s="796"/>
      <c r="P15" s="796" t="s">
        <v>333</v>
      </c>
      <c r="Q15" s="796"/>
      <c r="R15" s="796"/>
      <c r="S15" s="796"/>
      <c r="T15" s="796" t="s">
        <v>334</v>
      </c>
      <c r="U15" s="796"/>
      <c r="V15" s="796"/>
      <c r="W15" s="796"/>
      <c r="X15" s="796" t="s">
        <v>335</v>
      </c>
      <c r="Y15" s="796"/>
      <c r="Z15" s="796"/>
      <c r="AA15" s="797"/>
      <c r="AB15" s="465"/>
      <c r="AC15" s="800">
        <f>ПП!$G$3</f>
        <v>2016</v>
      </c>
      <c r="AD15" s="800"/>
      <c r="AE15" s="466"/>
    </row>
    <row r="16" spans="1:31" ht="15" customHeight="1" thickBot="1" x14ac:dyDescent="0.25">
      <c r="B16" s="28"/>
      <c r="C16" s="823"/>
      <c r="D16" s="825"/>
      <c r="E16" s="129" t="s">
        <v>43</v>
      </c>
      <c r="F16" s="129" t="s">
        <v>267</v>
      </c>
      <c r="G16" s="130" t="s">
        <v>239</v>
      </c>
      <c r="H16" s="97" t="s">
        <v>126</v>
      </c>
      <c r="K16" s="815"/>
      <c r="L16" s="798" t="s">
        <v>343</v>
      </c>
      <c r="M16" s="798"/>
      <c r="N16" s="798" t="s">
        <v>344</v>
      </c>
      <c r="O16" s="798"/>
      <c r="P16" s="798" t="s">
        <v>343</v>
      </c>
      <c r="Q16" s="798"/>
      <c r="R16" s="798" t="s">
        <v>344</v>
      </c>
      <c r="S16" s="798"/>
      <c r="T16" s="798" t="s">
        <v>343</v>
      </c>
      <c r="U16" s="798"/>
      <c r="V16" s="798" t="s">
        <v>344</v>
      </c>
      <c r="W16" s="798"/>
      <c r="X16" s="798" t="s">
        <v>343</v>
      </c>
      <c r="Y16" s="798"/>
      <c r="Z16" s="798" t="s">
        <v>344</v>
      </c>
      <c r="AA16" s="799"/>
      <c r="AB16" s="794" t="s">
        <v>343</v>
      </c>
      <c r="AC16" s="794"/>
      <c r="AD16" s="794" t="s">
        <v>344</v>
      </c>
      <c r="AE16" s="794"/>
    </row>
    <row r="17" spans="2:75" ht="12.75" customHeight="1" thickBot="1" x14ac:dyDescent="0.25">
      <c r="B17" s="28"/>
      <c r="C17" s="600">
        <f>COUNTA('Отчет РПЗ(ПЗ)_ПЗИП'!G17:G275)</f>
        <v>47</v>
      </c>
      <c r="D17" s="82">
        <v>1</v>
      </c>
      <c r="E17" s="206" t="e">
        <f>SUM('Отчет РПЗ(ПЗ)_ПЗИП'!T:T)</f>
        <v>#REF!</v>
      </c>
      <c r="F17" s="206">
        <f>SUM('Отчет РПЗ(ПЗ)_ПЗИП'!$AD:$AD)</f>
        <v>6541065.1900000004</v>
      </c>
      <c r="G17" s="207" t="e">
        <f>E17-F17</f>
        <v>#REF!</v>
      </c>
      <c r="H17" s="83" t="e">
        <f>1-F17/E17</f>
        <v>#REF!</v>
      </c>
      <c r="K17" s="815"/>
      <c r="L17" s="801" t="s">
        <v>328</v>
      </c>
      <c r="M17" s="801" t="s">
        <v>329</v>
      </c>
      <c r="N17" s="801" t="s">
        <v>328</v>
      </c>
      <c r="O17" s="801" t="s">
        <v>329</v>
      </c>
      <c r="P17" s="801" t="s">
        <v>328</v>
      </c>
      <c r="Q17" s="801" t="s">
        <v>329</v>
      </c>
      <c r="R17" s="801" t="s">
        <v>328</v>
      </c>
      <c r="S17" s="801" t="s">
        <v>329</v>
      </c>
      <c r="T17" s="801" t="s">
        <v>328</v>
      </c>
      <c r="U17" s="801" t="s">
        <v>329</v>
      </c>
      <c r="V17" s="801" t="s">
        <v>328</v>
      </c>
      <c r="W17" s="801" t="s">
        <v>329</v>
      </c>
      <c r="X17" s="801" t="s">
        <v>328</v>
      </c>
      <c r="Y17" s="801" t="s">
        <v>329</v>
      </c>
      <c r="Z17" s="801" t="s">
        <v>328</v>
      </c>
      <c r="AA17" s="817" t="s">
        <v>329</v>
      </c>
      <c r="AB17" s="795" t="s">
        <v>328</v>
      </c>
      <c r="AC17" s="795" t="s">
        <v>329</v>
      </c>
      <c r="AD17" s="795" t="s">
        <v>328</v>
      </c>
      <c r="AE17" s="795" t="s">
        <v>329</v>
      </c>
    </row>
    <row r="18" spans="2:75" ht="18" customHeight="1" thickBot="1" x14ac:dyDescent="0.25">
      <c r="B18" s="28"/>
      <c r="C18" s="77"/>
      <c r="D18" s="77"/>
      <c r="E18" s="77"/>
      <c r="F18" s="77"/>
      <c r="G18" s="77"/>
      <c r="H18" s="77"/>
      <c r="K18" s="815"/>
      <c r="L18" s="801"/>
      <c r="M18" s="801"/>
      <c r="N18" s="801"/>
      <c r="O18" s="801"/>
      <c r="P18" s="801"/>
      <c r="Q18" s="801"/>
      <c r="R18" s="801"/>
      <c r="S18" s="801"/>
      <c r="T18" s="801"/>
      <c r="U18" s="801"/>
      <c r="V18" s="801"/>
      <c r="W18" s="801"/>
      <c r="X18" s="801"/>
      <c r="Y18" s="801"/>
      <c r="Z18" s="801"/>
      <c r="AA18" s="817"/>
      <c r="AB18" s="795"/>
      <c r="AC18" s="795"/>
      <c r="AD18" s="795"/>
      <c r="AE18" s="795"/>
    </row>
    <row r="19" spans="2:75" ht="22.5" customHeight="1" thickBot="1" x14ac:dyDescent="0.25">
      <c r="B19" s="28"/>
      <c r="C19" s="803" t="s">
        <v>296</v>
      </c>
      <c r="D19" s="804"/>
      <c r="E19" s="804"/>
      <c r="F19" s="161">
        <f>IFERROR((((C92+C93+C94)/C17)*100),)</f>
        <v>36.170212765957451</v>
      </c>
      <c r="G19" s="77"/>
      <c r="H19" s="77"/>
      <c r="K19" s="816"/>
      <c r="L19" s="802"/>
      <c r="M19" s="802"/>
      <c r="N19" s="802"/>
      <c r="O19" s="802"/>
      <c r="P19" s="802"/>
      <c r="Q19" s="802"/>
      <c r="R19" s="802"/>
      <c r="S19" s="802"/>
      <c r="T19" s="802"/>
      <c r="U19" s="802"/>
      <c r="V19" s="802"/>
      <c r="W19" s="802"/>
      <c r="X19" s="802"/>
      <c r="Y19" s="802"/>
      <c r="Z19" s="802"/>
      <c r="AA19" s="818"/>
      <c r="AB19" s="795"/>
      <c r="AC19" s="795"/>
      <c r="AD19" s="795"/>
      <c r="AE19" s="795"/>
    </row>
    <row r="20" spans="2:75" ht="13.5" thickBot="1" x14ac:dyDescent="0.25">
      <c r="B20" s="28"/>
      <c r="K20" s="331" t="s">
        <v>325</v>
      </c>
      <c r="L20" s="467"/>
      <c r="M20" s="467"/>
      <c r="N20" s="467">
        <v>1</v>
      </c>
      <c r="O20" s="467">
        <v>215</v>
      </c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8"/>
      <c r="AB20" s="349">
        <f>SUM(L20,P20,T20,X20)</f>
        <v>0</v>
      </c>
      <c r="AC20" s="349">
        <f t="shared" ref="AC20:AE22" si="0">SUM(M20,Q20,U20,Y20)</f>
        <v>0</v>
      </c>
      <c r="AD20" s="349">
        <f t="shared" si="0"/>
        <v>1</v>
      </c>
      <c r="AE20" s="349">
        <f t="shared" si="0"/>
        <v>215</v>
      </c>
    </row>
    <row r="21" spans="2:75" ht="13.5" thickBot="1" x14ac:dyDescent="0.25">
      <c r="B21" s="28"/>
      <c r="K21" s="265" t="s">
        <v>326</v>
      </c>
      <c r="L21" s="469"/>
      <c r="M21" s="469"/>
      <c r="N21" s="469">
        <v>1</v>
      </c>
      <c r="O21" s="469">
        <v>215</v>
      </c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70"/>
      <c r="AB21" s="349">
        <f t="shared" ref="AB21:AB22" si="1">SUM(L21,P21,T21,X21)</f>
        <v>0</v>
      </c>
      <c r="AC21" s="349">
        <f t="shared" si="0"/>
        <v>0</v>
      </c>
      <c r="AD21" s="349">
        <f t="shared" si="0"/>
        <v>1</v>
      </c>
      <c r="AE21" s="349">
        <f t="shared" si="0"/>
        <v>215</v>
      </c>
    </row>
    <row r="22" spans="2:75" ht="15.75" customHeight="1" thickBot="1" x14ac:dyDescent="0.25">
      <c r="B22" s="28"/>
      <c r="K22" s="266" t="s">
        <v>327</v>
      </c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1"/>
      <c r="W22" s="471"/>
      <c r="X22" s="471"/>
      <c r="Y22" s="471"/>
      <c r="Z22" s="471"/>
      <c r="AA22" s="472"/>
      <c r="AB22" s="349">
        <f t="shared" si="1"/>
        <v>0</v>
      </c>
      <c r="AC22" s="349">
        <f t="shared" si="0"/>
        <v>0</v>
      </c>
      <c r="AD22" s="349">
        <f t="shared" si="0"/>
        <v>0</v>
      </c>
      <c r="AE22" s="349">
        <f t="shared" si="0"/>
        <v>0</v>
      </c>
    </row>
    <row r="23" spans="2:75" ht="13.5" thickBot="1" x14ac:dyDescent="0.25">
      <c r="B23" s="28"/>
      <c r="C23" s="326"/>
      <c r="D23" s="326"/>
      <c r="E23" s="327"/>
      <c r="F23" s="327"/>
      <c r="G23" s="327"/>
      <c r="H23" s="327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261"/>
    </row>
    <row r="24" spans="2:75" ht="15.75" customHeight="1" thickBot="1" x14ac:dyDescent="0.25">
      <c r="B24" s="832" t="s">
        <v>12</v>
      </c>
      <c r="C24" s="775" t="s">
        <v>342</v>
      </c>
      <c r="D24" s="775" t="s">
        <v>259</v>
      </c>
      <c r="E24" s="775" t="s">
        <v>342</v>
      </c>
      <c r="F24" s="775" t="s">
        <v>259</v>
      </c>
      <c r="G24" s="775" t="s">
        <v>341</v>
      </c>
      <c r="H24" s="775" t="s">
        <v>261</v>
      </c>
      <c r="I24" s="775" t="s">
        <v>257</v>
      </c>
      <c r="J24" s="776" t="s">
        <v>279</v>
      </c>
      <c r="K24" s="77"/>
      <c r="L24" s="808" t="s">
        <v>332</v>
      </c>
      <c r="M24" s="809"/>
      <c r="N24" s="809"/>
      <c r="O24" s="809"/>
      <c r="P24" s="809"/>
      <c r="Q24" s="809"/>
      <c r="R24" s="809"/>
      <c r="S24" s="809"/>
      <c r="T24" s="809"/>
      <c r="U24" s="809"/>
      <c r="V24" s="809"/>
      <c r="W24" s="809"/>
      <c r="X24" s="809"/>
      <c r="Y24" s="809"/>
      <c r="Z24" s="809"/>
      <c r="AA24" s="810"/>
      <c r="AB24" s="788" t="s">
        <v>333</v>
      </c>
      <c r="AC24" s="789"/>
      <c r="AD24" s="789"/>
      <c r="AE24" s="789"/>
      <c r="AF24" s="789"/>
      <c r="AG24" s="789"/>
      <c r="AH24" s="789"/>
      <c r="AI24" s="789"/>
      <c r="AJ24" s="789"/>
      <c r="AK24" s="789"/>
      <c r="AL24" s="789"/>
      <c r="AM24" s="789"/>
      <c r="AN24" s="789"/>
      <c r="AO24" s="789"/>
      <c r="AP24" s="789"/>
      <c r="AQ24" s="790"/>
      <c r="AR24" s="791" t="s">
        <v>334</v>
      </c>
      <c r="AS24" s="792"/>
      <c r="AT24" s="792"/>
      <c r="AU24" s="792"/>
      <c r="AV24" s="792"/>
      <c r="AW24" s="792"/>
      <c r="AX24" s="792"/>
      <c r="AY24" s="792"/>
      <c r="AZ24" s="792"/>
      <c r="BA24" s="792"/>
      <c r="BB24" s="792"/>
      <c r="BC24" s="792"/>
      <c r="BD24" s="792"/>
      <c r="BE24" s="792"/>
      <c r="BF24" s="792"/>
      <c r="BG24" s="793"/>
      <c r="BH24" s="784" t="s">
        <v>335</v>
      </c>
      <c r="BI24" s="785"/>
      <c r="BJ24" s="785"/>
      <c r="BK24" s="785"/>
      <c r="BL24" s="785"/>
      <c r="BM24" s="785"/>
      <c r="BN24" s="785"/>
      <c r="BO24" s="785"/>
      <c r="BP24" s="785"/>
      <c r="BQ24" s="785"/>
      <c r="BR24" s="785"/>
      <c r="BS24" s="785"/>
      <c r="BT24" s="785"/>
      <c r="BU24" s="785"/>
      <c r="BV24" s="785"/>
      <c r="BW24" s="786"/>
    </row>
    <row r="25" spans="2:75" ht="15" customHeight="1" thickBot="1" x14ac:dyDescent="0.25">
      <c r="B25" s="783"/>
      <c r="C25" s="778"/>
      <c r="D25" s="778"/>
      <c r="E25" s="778"/>
      <c r="F25" s="778"/>
      <c r="G25" s="778"/>
      <c r="H25" s="778"/>
      <c r="I25" s="778"/>
      <c r="J25" s="779"/>
      <c r="K25" s="77"/>
      <c r="L25" s="732" t="str">
        <f>ПП!G14</f>
        <v>Январь 2016</v>
      </c>
      <c r="M25" s="733"/>
      <c r="N25" s="733"/>
      <c r="O25" s="733"/>
      <c r="P25" s="733" t="str">
        <f>ПП!I14</f>
        <v>Февраль 2016</v>
      </c>
      <c r="Q25" s="733"/>
      <c r="R25" s="733"/>
      <c r="S25" s="733"/>
      <c r="T25" s="733" t="str">
        <f>ПП!K14</f>
        <v>Март 2016</v>
      </c>
      <c r="U25" s="733"/>
      <c r="V25" s="733"/>
      <c r="W25" s="787"/>
      <c r="X25" s="734" t="s">
        <v>336</v>
      </c>
      <c r="Y25" s="734"/>
      <c r="Z25" s="734"/>
      <c r="AA25" s="734"/>
      <c r="AB25" s="732" t="str">
        <f>ПП!O14</f>
        <v>Апрель 2016</v>
      </c>
      <c r="AC25" s="733"/>
      <c r="AD25" s="733"/>
      <c r="AE25" s="733"/>
      <c r="AF25" s="733" t="str">
        <f>ПП!Q14</f>
        <v>Май 2016</v>
      </c>
      <c r="AG25" s="733"/>
      <c r="AH25" s="733"/>
      <c r="AI25" s="733"/>
      <c r="AJ25" s="733" t="str">
        <f>ПП!S14</f>
        <v>Июнь 2016</v>
      </c>
      <c r="AK25" s="733"/>
      <c r="AL25" s="733"/>
      <c r="AM25" s="787"/>
      <c r="AN25" s="734" t="s">
        <v>337</v>
      </c>
      <c r="AO25" s="734"/>
      <c r="AP25" s="734"/>
      <c r="AQ25" s="734"/>
      <c r="AR25" s="732" t="str">
        <f>ПП!W14</f>
        <v>Июль 2016</v>
      </c>
      <c r="AS25" s="733"/>
      <c r="AT25" s="733"/>
      <c r="AU25" s="733"/>
      <c r="AV25" s="733" t="str">
        <f>ПП!Y14</f>
        <v>Август 2016</v>
      </c>
      <c r="AW25" s="733"/>
      <c r="AX25" s="733"/>
      <c r="AY25" s="733"/>
      <c r="AZ25" s="733" t="str">
        <f>ПП!AA14</f>
        <v>Сентябрь 2016</v>
      </c>
      <c r="BA25" s="733"/>
      <c r="BB25" s="733"/>
      <c r="BC25" s="787"/>
      <c r="BD25" s="734" t="s">
        <v>345</v>
      </c>
      <c r="BE25" s="734"/>
      <c r="BF25" s="734"/>
      <c r="BG25" s="734"/>
      <c r="BH25" s="732" t="str">
        <f>ПП!AE14</f>
        <v>Октябрь 2016</v>
      </c>
      <c r="BI25" s="733"/>
      <c r="BJ25" s="733"/>
      <c r="BK25" s="733"/>
      <c r="BL25" s="733" t="str">
        <f>ПП!AG14</f>
        <v>Ноябрь 2016</v>
      </c>
      <c r="BM25" s="733"/>
      <c r="BN25" s="733"/>
      <c r="BO25" s="733"/>
      <c r="BP25" s="733" t="str">
        <f>ПП!AI14</f>
        <v>Декабрь 2016</v>
      </c>
      <c r="BQ25" s="733"/>
      <c r="BR25" s="733"/>
      <c r="BS25" s="787"/>
      <c r="BT25" s="734" t="s">
        <v>339</v>
      </c>
      <c r="BU25" s="734"/>
      <c r="BV25" s="734"/>
      <c r="BW25" s="734"/>
    </row>
    <row r="26" spans="2:75" ht="12.75" customHeight="1" thickBot="1" x14ac:dyDescent="0.25">
      <c r="B26" s="783"/>
      <c r="C26" s="778"/>
      <c r="D26" s="778"/>
      <c r="E26" s="778"/>
      <c r="F26" s="778"/>
      <c r="G26" s="778"/>
      <c r="H26" s="778"/>
      <c r="I26" s="778"/>
      <c r="J26" s="779"/>
      <c r="K26" s="77"/>
      <c r="L26" s="783" t="s">
        <v>342</v>
      </c>
      <c r="M26" s="778"/>
      <c r="N26" s="778" t="s">
        <v>341</v>
      </c>
      <c r="O26" s="778"/>
      <c r="P26" s="778" t="s">
        <v>342</v>
      </c>
      <c r="Q26" s="778"/>
      <c r="R26" s="778" t="s">
        <v>341</v>
      </c>
      <c r="S26" s="778"/>
      <c r="T26" s="778" t="s">
        <v>342</v>
      </c>
      <c r="U26" s="778"/>
      <c r="V26" s="778" t="s">
        <v>341</v>
      </c>
      <c r="W26" s="779"/>
      <c r="X26" s="777" t="s">
        <v>342</v>
      </c>
      <c r="Y26" s="777"/>
      <c r="Z26" s="777" t="s">
        <v>341</v>
      </c>
      <c r="AA26" s="777"/>
      <c r="AB26" s="783" t="s">
        <v>342</v>
      </c>
      <c r="AC26" s="778"/>
      <c r="AD26" s="778" t="s">
        <v>341</v>
      </c>
      <c r="AE26" s="778"/>
      <c r="AF26" s="778" t="s">
        <v>342</v>
      </c>
      <c r="AG26" s="778"/>
      <c r="AH26" s="778" t="s">
        <v>341</v>
      </c>
      <c r="AI26" s="778"/>
      <c r="AJ26" s="778" t="s">
        <v>342</v>
      </c>
      <c r="AK26" s="778"/>
      <c r="AL26" s="778" t="s">
        <v>341</v>
      </c>
      <c r="AM26" s="779"/>
      <c r="AN26" s="777" t="s">
        <v>342</v>
      </c>
      <c r="AO26" s="777"/>
      <c r="AP26" s="777" t="s">
        <v>341</v>
      </c>
      <c r="AQ26" s="777"/>
      <c r="AR26" s="783" t="s">
        <v>342</v>
      </c>
      <c r="AS26" s="778"/>
      <c r="AT26" s="778" t="s">
        <v>341</v>
      </c>
      <c r="AU26" s="778"/>
      <c r="AV26" s="778" t="s">
        <v>342</v>
      </c>
      <c r="AW26" s="778"/>
      <c r="AX26" s="778" t="s">
        <v>341</v>
      </c>
      <c r="AY26" s="778"/>
      <c r="AZ26" s="778" t="s">
        <v>342</v>
      </c>
      <c r="BA26" s="778"/>
      <c r="BB26" s="778" t="s">
        <v>341</v>
      </c>
      <c r="BC26" s="779"/>
      <c r="BD26" s="777" t="s">
        <v>342</v>
      </c>
      <c r="BE26" s="777"/>
      <c r="BF26" s="777" t="s">
        <v>341</v>
      </c>
      <c r="BG26" s="777"/>
      <c r="BH26" s="783" t="s">
        <v>342</v>
      </c>
      <c r="BI26" s="778"/>
      <c r="BJ26" s="778" t="s">
        <v>341</v>
      </c>
      <c r="BK26" s="778"/>
      <c r="BL26" s="778" t="s">
        <v>342</v>
      </c>
      <c r="BM26" s="778"/>
      <c r="BN26" s="778" t="s">
        <v>341</v>
      </c>
      <c r="BO26" s="778"/>
      <c r="BP26" s="778" t="s">
        <v>342</v>
      </c>
      <c r="BQ26" s="778"/>
      <c r="BR26" s="778" t="s">
        <v>341</v>
      </c>
      <c r="BS26" s="779"/>
      <c r="BT26" s="777" t="s">
        <v>342</v>
      </c>
      <c r="BU26" s="777"/>
      <c r="BV26" s="777" t="s">
        <v>341</v>
      </c>
      <c r="BW26" s="777"/>
    </row>
    <row r="27" spans="2:75" ht="15.75" customHeight="1" thickBot="1" x14ac:dyDescent="0.25">
      <c r="B27" s="833"/>
      <c r="C27" s="820" t="s">
        <v>43</v>
      </c>
      <c r="D27" s="820"/>
      <c r="E27" s="820" t="s">
        <v>267</v>
      </c>
      <c r="F27" s="820"/>
      <c r="G27" s="820" t="s">
        <v>43</v>
      </c>
      <c r="H27" s="820"/>
      <c r="I27" s="820" t="s">
        <v>267</v>
      </c>
      <c r="J27" s="821"/>
      <c r="K27" s="77"/>
      <c r="L27" s="278" t="s">
        <v>43</v>
      </c>
      <c r="M27" s="279" t="s">
        <v>267</v>
      </c>
      <c r="N27" s="279" t="s">
        <v>43</v>
      </c>
      <c r="O27" s="279" t="s">
        <v>267</v>
      </c>
      <c r="P27" s="279" t="s">
        <v>43</v>
      </c>
      <c r="Q27" s="279" t="s">
        <v>267</v>
      </c>
      <c r="R27" s="279" t="s">
        <v>43</v>
      </c>
      <c r="S27" s="279" t="s">
        <v>267</v>
      </c>
      <c r="T27" s="279" t="s">
        <v>43</v>
      </c>
      <c r="U27" s="279" t="s">
        <v>267</v>
      </c>
      <c r="V27" s="279" t="s">
        <v>43</v>
      </c>
      <c r="W27" s="280" t="s">
        <v>267</v>
      </c>
      <c r="X27" s="148" t="s">
        <v>43</v>
      </c>
      <c r="Y27" s="148" t="s">
        <v>267</v>
      </c>
      <c r="Z27" s="148" t="s">
        <v>43</v>
      </c>
      <c r="AA27" s="148" t="s">
        <v>267</v>
      </c>
      <c r="AB27" s="278" t="s">
        <v>43</v>
      </c>
      <c r="AC27" s="279" t="s">
        <v>267</v>
      </c>
      <c r="AD27" s="279" t="s">
        <v>43</v>
      </c>
      <c r="AE27" s="279" t="s">
        <v>267</v>
      </c>
      <c r="AF27" s="279" t="s">
        <v>43</v>
      </c>
      <c r="AG27" s="279" t="s">
        <v>267</v>
      </c>
      <c r="AH27" s="279" t="s">
        <v>43</v>
      </c>
      <c r="AI27" s="279" t="s">
        <v>267</v>
      </c>
      <c r="AJ27" s="279" t="s">
        <v>43</v>
      </c>
      <c r="AK27" s="279" t="s">
        <v>267</v>
      </c>
      <c r="AL27" s="279" t="s">
        <v>43</v>
      </c>
      <c r="AM27" s="280" t="s">
        <v>267</v>
      </c>
      <c r="AN27" s="148" t="s">
        <v>43</v>
      </c>
      <c r="AO27" s="148" t="s">
        <v>267</v>
      </c>
      <c r="AP27" s="148" t="s">
        <v>43</v>
      </c>
      <c r="AQ27" s="148" t="s">
        <v>267</v>
      </c>
      <c r="AR27" s="278" t="s">
        <v>43</v>
      </c>
      <c r="AS27" s="279" t="s">
        <v>267</v>
      </c>
      <c r="AT27" s="279" t="s">
        <v>43</v>
      </c>
      <c r="AU27" s="279" t="s">
        <v>267</v>
      </c>
      <c r="AV27" s="279" t="s">
        <v>43</v>
      </c>
      <c r="AW27" s="279" t="s">
        <v>267</v>
      </c>
      <c r="AX27" s="279" t="s">
        <v>43</v>
      </c>
      <c r="AY27" s="279" t="s">
        <v>267</v>
      </c>
      <c r="AZ27" s="279" t="s">
        <v>43</v>
      </c>
      <c r="BA27" s="279" t="s">
        <v>267</v>
      </c>
      <c r="BB27" s="279" t="s">
        <v>43</v>
      </c>
      <c r="BC27" s="280" t="s">
        <v>267</v>
      </c>
      <c r="BD27" s="148" t="s">
        <v>43</v>
      </c>
      <c r="BE27" s="148" t="s">
        <v>267</v>
      </c>
      <c r="BF27" s="148" t="s">
        <v>43</v>
      </c>
      <c r="BG27" s="148" t="s">
        <v>267</v>
      </c>
      <c r="BH27" s="278" t="s">
        <v>43</v>
      </c>
      <c r="BI27" s="279" t="s">
        <v>267</v>
      </c>
      <c r="BJ27" s="279" t="s">
        <v>43</v>
      </c>
      <c r="BK27" s="279" t="s">
        <v>267</v>
      </c>
      <c r="BL27" s="279" t="s">
        <v>43</v>
      </c>
      <c r="BM27" s="279" t="s">
        <v>267</v>
      </c>
      <c r="BN27" s="279" t="s">
        <v>43</v>
      </c>
      <c r="BO27" s="279" t="s">
        <v>267</v>
      </c>
      <c r="BP27" s="279" t="s">
        <v>43</v>
      </c>
      <c r="BQ27" s="279" t="s">
        <v>267</v>
      </c>
      <c r="BR27" s="279" t="s">
        <v>43</v>
      </c>
      <c r="BS27" s="280" t="s">
        <v>267</v>
      </c>
      <c r="BT27" s="148" t="s">
        <v>43</v>
      </c>
      <c r="BU27" s="148" t="s">
        <v>267</v>
      </c>
      <c r="BV27" s="148" t="s">
        <v>43</v>
      </c>
      <c r="BW27" s="148" t="s">
        <v>267</v>
      </c>
    </row>
    <row r="28" spans="2:75" ht="13.5" thickBot="1" x14ac:dyDescent="0.25">
      <c r="B28" s="113" t="s">
        <v>109</v>
      </c>
      <c r="C28" s="131">
        <f>ПП!B16</f>
        <v>9</v>
      </c>
      <c r="D28" s="132">
        <f>ПП!C16</f>
        <v>3.4482758620689655E-2</v>
      </c>
      <c r="E28" s="79">
        <f>COUNTIF('Отчет РПЗ(ПЗ)_ПЗИП'!$G:$G,Справочно!$C12)</f>
        <v>1</v>
      </c>
      <c r="F28" s="80">
        <f t="shared" ref="F28:F47" si="2">E28/$C$17</f>
        <v>2.1276595744680851E-2</v>
      </c>
      <c r="G28" s="201">
        <f>ПП!D16</f>
        <v>372948565.23000002</v>
      </c>
      <c r="H28" s="134">
        <f>ПП!E16</f>
        <v>0.41110221011404724</v>
      </c>
      <c r="I28" s="203">
        <f>SUMIF('Отчет РПЗ(ПЗ)_ПЗИП'!$G:$G,Справочно!$C12,'Отчет РПЗ(ПЗ)_ПЗИП'!$AD:$AD)</f>
        <v>0</v>
      </c>
      <c r="J28" s="81">
        <f t="shared" ref="J28:J47" si="3">I28/$I$52</f>
        <v>0</v>
      </c>
      <c r="K28" s="77"/>
      <c r="L28" s="332">
        <f>ПП!G16</f>
        <v>3</v>
      </c>
      <c r="M28" s="333">
        <f>COUNTIFS('Отчет РПЗ(ПЗ)_ПЗИП'!$G:$G,Справочно!$C12,'Отчет РПЗ(ПЗ)_ПЗИП'!$K:$K,ПП!$G$14)</f>
        <v>0</v>
      </c>
      <c r="N28" s="334">
        <f>ПП!H16</f>
        <v>165429400</v>
      </c>
      <c r="O28" s="335">
        <f>SUMIFS('Отчет РПЗ(ПЗ)_ПЗИП'!$T:$T,'Отчет РПЗ(ПЗ)_ПЗИП'!$G:$G,Справочно!$C12,'Отчет РПЗ(ПЗ)_ПЗИП'!$K:$K,ПП!$G$14)</f>
        <v>0</v>
      </c>
      <c r="P28" s="336">
        <f>ПП!I16</f>
        <v>0</v>
      </c>
      <c r="Q28" s="333">
        <f>COUNTIFS('Отчет РПЗ(ПЗ)_ПЗИП'!$G:$G,Справочно!$C12,'Отчет РПЗ(ПЗ)_ПЗИП'!$K:$K,ПП!$I$14)</f>
        <v>0</v>
      </c>
      <c r="R28" s="337">
        <f>ПП!J16</f>
        <v>0</v>
      </c>
      <c r="S28" s="335">
        <f>SUMIFS('Отчет РПЗ(ПЗ)_ПЗИП'!$T:$T,'Отчет РПЗ(ПЗ)_ПЗИП'!$G:$G,Справочно!$C12,'Отчет РПЗ(ПЗ)_ПЗИП'!$K:$K,ПП!$I$14)</f>
        <v>0</v>
      </c>
      <c r="T28" s="336">
        <f>ПП!K16</f>
        <v>1</v>
      </c>
      <c r="U28" s="333">
        <f>COUNTIFS('Отчет РПЗ(ПЗ)_ПЗИП'!$G:$G,Справочно!$C12,'Отчет РПЗ(ПЗ)_ПЗИП'!$K:$K,ПП!$K$14)</f>
        <v>1</v>
      </c>
      <c r="V28" s="334">
        <f>ПП!L16</f>
        <v>1456825</v>
      </c>
      <c r="W28" s="338">
        <f>SUMIFS('Отчет РПЗ(ПЗ)_ПЗИП'!$T:$T,'Отчет РПЗ(ПЗ)_ПЗИП'!$G:$G,Справочно!$C12,'Отчет РПЗ(ПЗ)_ПЗИП'!$K:$K,ПП!$K$14)</f>
        <v>1456825</v>
      </c>
      <c r="X28" s="355">
        <f>ПП!M16</f>
        <v>4</v>
      </c>
      <c r="Y28" s="356">
        <f>SUM(M28,Q28,U28)</f>
        <v>1</v>
      </c>
      <c r="Z28" s="357">
        <f>SUM(N28,R28,V28)</f>
        <v>166886225</v>
      </c>
      <c r="AA28" s="358">
        <f>SUM(O28,S28,W28)</f>
        <v>1456825</v>
      </c>
      <c r="AB28" s="332">
        <f>ПП!O16</f>
        <v>5</v>
      </c>
      <c r="AC28" s="306">
        <f>COUNTIFS('Отчет РПЗ(ПЗ)_ПЗИП'!$G:$G,Справочно!$C12,'Отчет РПЗ(ПЗ)_ПЗИП'!$K:$K,ПП!$O$14)</f>
        <v>0</v>
      </c>
      <c r="AD28" s="334">
        <f>ПП!P16</f>
        <v>206062340.22999999</v>
      </c>
      <c r="AE28" s="396">
        <f>SUMIFS('Отчет РПЗ(ПЗ)_ПЗИП'!$T:$T,'Отчет РПЗ(ПЗ)_ПЗИП'!$G:$G,Справочно!$C12,'Отчет РПЗ(ПЗ)_ПЗИП'!$K:$K,ПП!$O$14)</f>
        <v>0</v>
      </c>
      <c r="AF28" s="336">
        <f>ПП!Q16</f>
        <v>0</v>
      </c>
      <c r="AG28" s="306">
        <f>COUNTIFS('Отчет РПЗ(ПЗ)_ПЗИП'!$G:$G,Справочно!$C12,'Отчет РПЗ(ПЗ)_ПЗИП'!$K:$K,ПП!$Q$14)</f>
        <v>0</v>
      </c>
      <c r="AH28" s="337">
        <f>ПП!R16</f>
        <v>0</v>
      </c>
      <c r="AI28" s="396">
        <f>SUMIFS('Отчет РПЗ(ПЗ)_ПЗИП'!$T:$T,'Отчет РПЗ(ПЗ)_ПЗИП'!$G:$G,Справочно!$C12,'Отчет РПЗ(ПЗ)_ПЗИП'!$K:$K,ПП!$Q$14)</f>
        <v>0</v>
      </c>
      <c r="AJ28" s="336">
        <f>ПП!S16</f>
        <v>0</v>
      </c>
      <c r="AK28" s="306">
        <f>COUNTIFS('Отчет РПЗ(ПЗ)_ПЗИП'!$G:$G,Справочно!$C12,'Отчет РПЗ(ПЗ)_ПЗИП'!$K:$K,ПП!$S$14)</f>
        <v>0</v>
      </c>
      <c r="AL28" s="334">
        <f>ПП!T16</f>
        <v>0</v>
      </c>
      <c r="AM28" s="399">
        <f>SUMIFS('Отчет РПЗ(ПЗ)_ПЗИП'!$T:$T,'Отчет РПЗ(ПЗ)_ПЗИП'!$G:$G,Справочно!$C12,'Отчет РПЗ(ПЗ)_ПЗИП'!$K:$K,ПП!$S$14)</f>
        <v>0</v>
      </c>
      <c r="AN28" s="355">
        <f>ПП!U16</f>
        <v>5</v>
      </c>
      <c r="AO28" s="402">
        <f>SUM(AC28,AG28,AK28)</f>
        <v>0</v>
      </c>
      <c r="AP28" s="357">
        <f>SUM(AD28,AH28,AL28)</f>
        <v>206062340.22999999</v>
      </c>
      <c r="AQ28" s="403">
        <f>SUM(AE28,AI28,AM28)</f>
        <v>0</v>
      </c>
      <c r="AR28" s="332">
        <f>ПП!W16</f>
        <v>0</v>
      </c>
      <c r="AS28" s="387">
        <f>COUNTIFS('Отчет РПЗ(ПЗ)_ПЗИП'!$G:$G,Справочно!$C12,'Отчет РПЗ(ПЗ)_ПЗИП'!$K:$K,ПП!$W$14)</f>
        <v>0</v>
      </c>
      <c r="AT28" s="334">
        <f>ПП!X16</f>
        <v>0</v>
      </c>
      <c r="AU28" s="393">
        <f>SUMIFS('Отчет РПЗ(ПЗ)_ПЗИП'!$T:$T,'Отчет РПЗ(ПЗ)_ПЗИП'!$G:$G,Справочно!$C12,'Отчет РПЗ(ПЗ)_ПЗИП'!$K:$K,ПП!$W$14)</f>
        <v>0</v>
      </c>
      <c r="AV28" s="336">
        <f>ПП!Y16</f>
        <v>0</v>
      </c>
      <c r="AW28" s="387">
        <f>COUNTIFS('Отчет РПЗ(ПЗ)_ПЗИП'!$G:$G,Справочно!$C12,'Отчет РПЗ(ПЗ)_ПЗИП'!$K:$K,ПП!$Y$14)</f>
        <v>0</v>
      </c>
      <c r="AX28" s="337">
        <f>ПП!Z16</f>
        <v>0</v>
      </c>
      <c r="AY28" s="393">
        <f>SUMIFS('Отчет РПЗ(ПЗ)_ПЗИП'!$T:$T,'Отчет РПЗ(ПЗ)_ПЗИП'!$G:$G,Справочно!$C12,'Отчет РПЗ(ПЗ)_ПЗИП'!$K:$K,ПП!$Y$14)</f>
        <v>0</v>
      </c>
      <c r="AZ28" s="336">
        <f>ПП!AA16</f>
        <v>0</v>
      </c>
      <c r="BA28" s="387">
        <f>COUNTIFS('Отчет РПЗ(ПЗ)_ПЗИП'!$G:$G,Справочно!$C12,'Отчет РПЗ(ПЗ)_ПЗИП'!$K:$K,ПП!$AA$14)</f>
        <v>0</v>
      </c>
      <c r="BB28" s="334">
        <f>ПП!AB16</f>
        <v>0</v>
      </c>
      <c r="BC28" s="389">
        <f>SUMIFS('Отчет РПЗ(ПЗ)_ПЗИП'!$T:$T,'Отчет РПЗ(ПЗ)_ПЗИП'!$G:$G,Справочно!$C12,'Отчет РПЗ(ПЗ)_ПЗИП'!$K:$K,ПП!$AA$14)</f>
        <v>0</v>
      </c>
      <c r="BD28" s="355">
        <f>ПП!AC16</f>
        <v>0</v>
      </c>
      <c r="BE28" s="381">
        <f>SUM(AS28,AW28,BA28)</f>
        <v>0</v>
      </c>
      <c r="BF28" s="357">
        <f>SUM(AT28,AX28,BB28)</f>
        <v>0</v>
      </c>
      <c r="BG28" s="382">
        <f>SUM(AU28,AY28,BC28)</f>
        <v>0</v>
      </c>
      <c r="BH28" s="332">
        <f>ПП!AE16</f>
        <v>0</v>
      </c>
      <c r="BI28" s="365">
        <f>COUNTIFS('Отчет РПЗ(ПЗ)_ПЗИП'!$G:$G,Справочно!$C12,'Отчет РПЗ(ПЗ)_ПЗИП'!$K:$K,ПП!$AE$14)</f>
        <v>0</v>
      </c>
      <c r="BJ28" s="334">
        <f>ПП!AF16</f>
        <v>0</v>
      </c>
      <c r="BK28" s="370">
        <f>SUMIFS('Отчет РПЗ(ПЗ)_ПЗИП'!$T:$T,'Отчет РПЗ(ПЗ)_ПЗИП'!$G:$G,Справочно!$C12,'Отчет РПЗ(ПЗ)_ПЗИП'!$K:$K,ПП!$AE$14)</f>
        <v>0</v>
      </c>
      <c r="BL28" s="336">
        <f>ПП!AG16</f>
        <v>0</v>
      </c>
      <c r="BM28" s="365">
        <f>COUNTIFS('Отчет РПЗ(ПЗ)_ПЗИП'!$G:$G,Справочно!$C12,'Отчет РПЗ(ПЗ)_ПЗИП'!$K:$K,ПП!$AG$14)</f>
        <v>0</v>
      </c>
      <c r="BN28" s="337">
        <f>ПП!AH16</f>
        <v>0</v>
      </c>
      <c r="BO28" s="370">
        <f>SUMIFS('Отчет РПЗ(ПЗ)_ПЗИП'!$T:$T,'Отчет РПЗ(ПЗ)_ПЗИП'!$G:$G,Справочно!$C12,'Отчет РПЗ(ПЗ)_ПЗИП'!$K:$K,ПП!$AG$14)</f>
        <v>0</v>
      </c>
      <c r="BP28" s="336">
        <f>ПП!AI16</f>
        <v>0</v>
      </c>
      <c r="BQ28" s="365">
        <f>COUNTIFS('Отчет РПЗ(ПЗ)_ПЗИП'!$G:$G,Справочно!$C12,'Отчет РПЗ(ПЗ)_ПЗИП'!$K:$K,ПП!$AI$14)</f>
        <v>0</v>
      </c>
      <c r="BR28" s="334">
        <f>ПП!AJ16</f>
        <v>0</v>
      </c>
      <c r="BS28" s="371">
        <f>SUMIFS('Отчет РПЗ(ПЗ)_ПЗИП'!$T:$T,'Отчет РПЗ(ПЗ)_ПЗИП'!$G:$G,Справочно!$C12,'Отчет РПЗ(ПЗ)_ПЗИП'!$K:$K,ПП!$AI$14)</f>
        <v>0</v>
      </c>
      <c r="BT28" s="355">
        <f>ПП!AK16</f>
        <v>0</v>
      </c>
      <c r="BU28" s="374">
        <f>SUM(BI28,BM28,BQ28)</f>
        <v>0</v>
      </c>
      <c r="BV28" s="357">
        <f>SUM(BJ28,BN28,BR28)</f>
        <v>0</v>
      </c>
      <c r="BW28" s="375">
        <f>SUM(BK28,BO28,BS28)</f>
        <v>0</v>
      </c>
    </row>
    <row r="29" spans="2:75" ht="15" customHeight="1" thickBot="1" x14ac:dyDescent="0.25">
      <c r="B29" s="114" t="s">
        <v>268</v>
      </c>
      <c r="C29" s="131">
        <f>ПП!B17</f>
        <v>0</v>
      </c>
      <c r="D29" s="132">
        <f>ПП!C17</f>
        <v>0</v>
      </c>
      <c r="E29" s="79">
        <f>COUNTIF('Отчет РПЗ(ПЗ)_ПЗИП'!$G:$G,Справочно!$C13)</f>
        <v>0</v>
      </c>
      <c r="F29" s="80">
        <f t="shared" si="2"/>
        <v>0</v>
      </c>
      <c r="G29" s="201">
        <f>ПП!D17</f>
        <v>0</v>
      </c>
      <c r="H29" s="134">
        <f>ПП!E17</f>
        <v>0</v>
      </c>
      <c r="I29" s="203">
        <f>SUMIF('Отчет РПЗ(ПЗ)_ПЗИП'!$G:$G,Справочно!$C13,'Отчет РПЗ(ПЗ)_ПЗИП'!$AD:$AD)</f>
        <v>0</v>
      </c>
      <c r="J29" s="81">
        <f t="shared" si="3"/>
        <v>0</v>
      </c>
      <c r="K29" s="77"/>
      <c r="L29" s="329">
        <f>ПП!G17</f>
        <v>0</v>
      </c>
      <c r="M29" s="297">
        <f>COUNTIFS('Отчет РПЗ(ПЗ)_ПЗИП'!$G:$G,Справочно!$C13,'Отчет РПЗ(ПЗ)_ПЗИП'!$K:$K,ПП!$G$14)</f>
        <v>0</v>
      </c>
      <c r="N29" s="317">
        <f>ПП!H17</f>
        <v>0</v>
      </c>
      <c r="O29" s="296">
        <f>SUMIFS('Отчет РПЗ(ПЗ)_ПЗИП'!$T:$T,'Отчет РПЗ(ПЗ)_ПЗИП'!$G:$G,Справочно!$C13,'Отчет РПЗ(ПЗ)_ПЗИП'!$K:$K,ПП!$G$14)</f>
        <v>0</v>
      </c>
      <c r="P29" s="57">
        <f>ПП!I17</f>
        <v>0</v>
      </c>
      <c r="Q29" s="297">
        <f>COUNTIFS('Отчет РПЗ(ПЗ)_ПЗИП'!$G:$G,Справочно!$C13,'Отчет РПЗ(ПЗ)_ПЗИП'!$K:$K,ПП!$I$14)</f>
        <v>0</v>
      </c>
      <c r="R29" s="339">
        <f>ПП!J17</f>
        <v>0</v>
      </c>
      <c r="S29" s="296">
        <f>SUMIFS('Отчет РПЗ(ПЗ)_ПЗИП'!$T:$T,'Отчет РПЗ(ПЗ)_ПЗИП'!$G:$G,Справочно!$C13,'Отчет РПЗ(ПЗ)_ПЗИП'!$K:$K,ПП!$I$14)</f>
        <v>0</v>
      </c>
      <c r="T29" s="57">
        <f>ПП!K17</f>
        <v>0</v>
      </c>
      <c r="U29" s="297">
        <f>COUNTIFS('Отчет РПЗ(ПЗ)_ПЗИП'!$G:$G,Справочно!$C13,'Отчет РПЗ(ПЗ)_ПЗИП'!$K:$K,ПП!$K$14)</f>
        <v>0</v>
      </c>
      <c r="V29" s="317">
        <f>ПП!L17</f>
        <v>0</v>
      </c>
      <c r="W29" s="298">
        <f>SUMIFS('Отчет РПЗ(ПЗ)_ПЗИП'!$T:$T,'Отчет РПЗ(ПЗ)_ПЗИП'!$G:$G,Справочно!$C13,'Отчет РПЗ(ПЗ)_ПЗИП'!$K:$K,ПП!$K$14)</f>
        <v>0</v>
      </c>
      <c r="X29" s="355">
        <f>ПП!M17</f>
        <v>0</v>
      </c>
      <c r="Y29" s="356">
        <f t="shared" ref="Y29:Y47" si="4">SUM(M29,Q29,U29)</f>
        <v>0</v>
      </c>
      <c r="Z29" s="357">
        <f t="shared" ref="Z29:Z47" si="5">SUM(N29,R29,V29)</f>
        <v>0</v>
      </c>
      <c r="AA29" s="358">
        <f t="shared" ref="AA29:AA47" si="6">SUM(O29,S29,W29)</f>
        <v>0</v>
      </c>
      <c r="AB29" s="329">
        <f>ПП!O17</f>
        <v>0</v>
      </c>
      <c r="AC29" s="394">
        <f>COUNTIFS('Отчет РПЗ(ПЗ)_ПЗИП'!$G:$G,Справочно!$C13,'Отчет РПЗ(ПЗ)_ПЗИП'!$K:$K,ПП!$O$14)</f>
        <v>0</v>
      </c>
      <c r="AD29" s="317">
        <f>ПП!P17</f>
        <v>0</v>
      </c>
      <c r="AE29" s="397">
        <f>SUMIFS('Отчет РПЗ(ПЗ)_ПЗИП'!$T:$T,'Отчет РПЗ(ПЗ)_ПЗИП'!$G:$G,Справочно!$C13,'Отчет РПЗ(ПЗ)_ПЗИП'!$K:$K,ПП!$O$14)</f>
        <v>0</v>
      </c>
      <c r="AF29" s="57">
        <f>ПП!Q17</f>
        <v>0</v>
      </c>
      <c r="AG29" s="394">
        <f>COUNTIFS('Отчет РПЗ(ПЗ)_ПЗИП'!$G:$G,Справочно!$C13,'Отчет РПЗ(ПЗ)_ПЗИП'!$K:$K,ПП!$Q$14)</f>
        <v>0</v>
      </c>
      <c r="AH29" s="339">
        <f>ПП!R17</f>
        <v>0</v>
      </c>
      <c r="AI29" s="397">
        <f>SUMIFS('Отчет РПЗ(ПЗ)_ПЗИП'!$T:$T,'Отчет РПЗ(ПЗ)_ПЗИП'!$G:$G,Справочно!$C13,'Отчет РПЗ(ПЗ)_ПЗИП'!$K:$K,ПП!$Q$14)</f>
        <v>0</v>
      </c>
      <c r="AJ29" s="57">
        <f>ПП!S17</f>
        <v>0</v>
      </c>
      <c r="AK29" s="394">
        <f>COUNTIFS('Отчет РПЗ(ПЗ)_ПЗИП'!$G:$G,Справочно!$C13,'Отчет РПЗ(ПЗ)_ПЗИП'!$K:$K,ПП!$S$14)</f>
        <v>0</v>
      </c>
      <c r="AL29" s="317">
        <f>ПП!T17</f>
        <v>0</v>
      </c>
      <c r="AM29" s="400">
        <f>SUMIFS('Отчет РПЗ(ПЗ)_ПЗИП'!$T:$T,'Отчет РПЗ(ПЗ)_ПЗИП'!$G:$G,Справочно!$C13,'Отчет РПЗ(ПЗ)_ПЗИП'!$K:$K,ПП!$S$14)</f>
        <v>0</v>
      </c>
      <c r="AN29" s="355">
        <f>ПП!U17</f>
        <v>0</v>
      </c>
      <c r="AO29" s="402">
        <f t="shared" ref="AO29:AO47" si="7">SUM(AC29,AG29,AK29)</f>
        <v>0</v>
      </c>
      <c r="AP29" s="357">
        <f t="shared" ref="AP29:AP47" si="8">SUM(AD29,AH29,AL29)</f>
        <v>0</v>
      </c>
      <c r="AQ29" s="403">
        <f t="shared" ref="AQ29:AQ47" si="9">SUM(AE29,AI29,AM29)</f>
        <v>0</v>
      </c>
      <c r="AR29" s="329">
        <f>ПП!W17</f>
        <v>0</v>
      </c>
      <c r="AS29" s="290">
        <f>COUNTIFS('Отчет РПЗ(ПЗ)_ПЗИП'!$G:$G,Справочно!$C13,'Отчет РПЗ(ПЗ)_ПЗИП'!$K:$K,ПП!$W$14)</f>
        <v>0</v>
      </c>
      <c r="AT29" s="317">
        <f>ПП!X17</f>
        <v>0</v>
      </c>
      <c r="AU29" s="289">
        <f>SUMIFS('Отчет РПЗ(ПЗ)_ПЗИП'!$T:$T,'Отчет РПЗ(ПЗ)_ПЗИП'!$G:$G,Справочно!$C13,'Отчет РПЗ(ПЗ)_ПЗИП'!$K:$K,ПП!$W$14)</f>
        <v>0</v>
      </c>
      <c r="AV29" s="57">
        <f>ПП!Y17</f>
        <v>0</v>
      </c>
      <c r="AW29" s="290">
        <f>COUNTIFS('Отчет РПЗ(ПЗ)_ПЗИП'!$G:$G,Справочно!$C13,'Отчет РПЗ(ПЗ)_ПЗИП'!$K:$K,ПП!$Y$14)</f>
        <v>0</v>
      </c>
      <c r="AX29" s="339">
        <f>ПП!Z17</f>
        <v>0</v>
      </c>
      <c r="AY29" s="289">
        <f>SUMIFS('Отчет РПЗ(ПЗ)_ПЗИП'!$T:$T,'Отчет РПЗ(ПЗ)_ПЗИП'!$G:$G,Справочно!$C13,'Отчет РПЗ(ПЗ)_ПЗИП'!$K:$K,ПП!$Y$14)</f>
        <v>0</v>
      </c>
      <c r="AZ29" s="57">
        <f>ПП!AA17</f>
        <v>0</v>
      </c>
      <c r="BA29" s="290">
        <f>COUNTIFS('Отчет РПЗ(ПЗ)_ПЗИП'!$G:$G,Справочно!$C13,'Отчет РПЗ(ПЗ)_ПЗИП'!$K:$K,ПП!$AA$14)</f>
        <v>0</v>
      </c>
      <c r="BB29" s="317">
        <f>ПП!AB17</f>
        <v>0</v>
      </c>
      <c r="BC29" s="291">
        <f>SUMIFS('Отчет РПЗ(ПЗ)_ПЗИП'!$T:$T,'Отчет РПЗ(ПЗ)_ПЗИП'!$G:$G,Справочно!$C13,'Отчет РПЗ(ПЗ)_ПЗИП'!$K:$K,ПП!$AA$14)</f>
        <v>0</v>
      </c>
      <c r="BD29" s="355">
        <f>ПП!AC17</f>
        <v>0</v>
      </c>
      <c r="BE29" s="381">
        <f t="shared" ref="BE29:BE47" si="10">SUM(AS29,AW29,BA29)</f>
        <v>0</v>
      </c>
      <c r="BF29" s="357">
        <f t="shared" ref="BF29:BF47" si="11">SUM(AT29,AX29,BB29)</f>
        <v>0</v>
      </c>
      <c r="BG29" s="382">
        <f t="shared" ref="BG29:BG47" si="12">SUM(AU29,AY29,BC29)</f>
        <v>0</v>
      </c>
      <c r="BH29" s="329">
        <f>ПП!AE17</f>
        <v>0</v>
      </c>
      <c r="BI29" s="366">
        <f>COUNTIFS('Отчет РПЗ(ПЗ)_ПЗИП'!$G:$G,Справочно!$C13,'Отчет РПЗ(ПЗ)_ПЗИП'!$K:$K,ПП!$AE$14)</f>
        <v>0</v>
      </c>
      <c r="BJ29" s="317">
        <f>ПП!AF17</f>
        <v>0</v>
      </c>
      <c r="BK29" s="368">
        <f>SUMIFS('Отчет РПЗ(ПЗ)_ПЗИП'!$T:$T,'Отчет РПЗ(ПЗ)_ПЗИП'!$G:$G,Справочно!$C13,'Отчет РПЗ(ПЗ)_ПЗИП'!$K:$K,ПП!$AE$14)</f>
        <v>0</v>
      </c>
      <c r="BL29" s="57">
        <f>ПП!AG17</f>
        <v>0</v>
      </c>
      <c r="BM29" s="366">
        <f>COUNTIFS('Отчет РПЗ(ПЗ)_ПЗИП'!$G:$G,Справочно!$C13,'Отчет РПЗ(ПЗ)_ПЗИП'!$K:$K,ПП!$AG$14)</f>
        <v>0</v>
      </c>
      <c r="BN29" s="339">
        <f>ПП!AH17</f>
        <v>0</v>
      </c>
      <c r="BO29" s="368">
        <f>SUMIFS('Отчет РПЗ(ПЗ)_ПЗИП'!$T:$T,'Отчет РПЗ(ПЗ)_ПЗИП'!$G:$G,Справочно!$C13,'Отчет РПЗ(ПЗ)_ПЗИП'!$K:$K,ПП!$AG$14)</f>
        <v>0</v>
      </c>
      <c r="BP29" s="57">
        <f>ПП!AI17</f>
        <v>0</v>
      </c>
      <c r="BQ29" s="366">
        <f>COUNTIFS('Отчет РПЗ(ПЗ)_ПЗИП'!$G:$G,Справочно!$C13,'Отчет РПЗ(ПЗ)_ПЗИП'!$K:$K,ПП!$AI$14)</f>
        <v>0</v>
      </c>
      <c r="BR29" s="317">
        <f>ПП!AJ17</f>
        <v>0</v>
      </c>
      <c r="BS29" s="372">
        <f>SUMIFS('Отчет РПЗ(ПЗ)_ПЗИП'!$T:$T,'Отчет РПЗ(ПЗ)_ПЗИП'!$G:$G,Справочно!$C13,'Отчет РПЗ(ПЗ)_ПЗИП'!$K:$K,ПП!$AI$14)</f>
        <v>0</v>
      </c>
      <c r="BT29" s="355">
        <f>ПП!AK17</f>
        <v>0</v>
      </c>
      <c r="BU29" s="374">
        <f t="shared" ref="BU29:BU47" si="13">SUM(BI29,BM29,BQ29)</f>
        <v>0</v>
      </c>
      <c r="BV29" s="357">
        <f t="shared" ref="BV29:BV47" si="14">SUM(BJ29,BN29,BR29)</f>
        <v>0</v>
      </c>
      <c r="BW29" s="375">
        <f t="shared" ref="BW29:BW47" si="15">SUM(BK29,BO29,BS29)</f>
        <v>0</v>
      </c>
    </row>
    <row r="30" spans="2:75" ht="13.5" customHeight="1" thickBot="1" x14ac:dyDescent="0.25">
      <c r="B30" s="114" t="s">
        <v>111</v>
      </c>
      <c r="C30" s="131">
        <f>ПП!B18</f>
        <v>0</v>
      </c>
      <c r="D30" s="132">
        <f>ПП!C18</f>
        <v>0</v>
      </c>
      <c r="E30" s="79">
        <f>COUNTIF('Отчет РПЗ(ПЗ)_ПЗИП'!$G:$G,Справочно!$C14)</f>
        <v>0</v>
      </c>
      <c r="F30" s="80">
        <f t="shared" si="2"/>
        <v>0</v>
      </c>
      <c r="G30" s="201">
        <f>ПП!D18</f>
        <v>0</v>
      </c>
      <c r="H30" s="134">
        <f>ПП!E18</f>
        <v>0</v>
      </c>
      <c r="I30" s="203">
        <f>SUMIF('Отчет РПЗ(ПЗ)_ПЗИП'!$G:$G,Справочно!$C14,'Отчет РПЗ(ПЗ)_ПЗИП'!$AD:$AD)</f>
        <v>0</v>
      </c>
      <c r="J30" s="81">
        <f t="shared" si="3"/>
        <v>0</v>
      </c>
      <c r="K30" s="77"/>
      <c r="L30" s="329">
        <f>ПП!G18</f>
        <v>0</v>
      </c>
      <c r="M30" s="297">
        <f>COUNTIFS('Отчет РПЗ(ПЗ)_ПЗИП'!$G:$G,Справочно!$C14,'Отчет РПЗ(ПЗ)_ПЗИП'!$K:$K,ПП!$G$14)</f>
        <v>0</v>
      </c>
      <c r="N30" s="317">
        <f>ПП!H18</f>
        <v>0</v>
      </c>
      <c r="O30" s="296">
        <f>SUMIFS('Отчет РПЗ(ПЗ)_ПЗИП'!$T:$T,'Отчет РПЗ(ПЗ)_ПЗИП'!$G:$G,Справочно!$C14,'Отчет РПЗ(ПЗ)_ПЗИП'!$K:$K,ПП!$G$14)</f>
        <v>0</v>
      </c>
      <c r="P30" s="57">
        <f>ПП!I18</f>
        <v>0</v>
      </c>
      <c r="Q30" s="297">
        <f>COUNTIFS('Отчет РПЗ(ПЗ)_ПЗИП'!$G:$G,Справочно!$C14,'Отчет РПЗ(ПЗ)_ПЗИП'!$K:$K,ПП!$I$14)</f>
        <v>0</v>
      </c>
      <c r="R30" s="339">
        <f>ПП!J18</f>
        <v>0</v>
      </c>
      <c r="S30" s="296">
        <f>SUMIFS('Отчет РПЗ(ПЗ)_ПЗИП'!$T:$T,'Отчет РПЗ(ПЗ)_ПЗИП'!$G:$G,Справочно!$C14,'Отчет РПЗ(ПЗ)_ПЗИП'!$K:$K,ПП!$I$14)</f>
        <v>0</v>
      </c>
      <c r="T30" s="57">
        <f>ПП!K18</f>
        <v>0</v>
      </c>
      <c r="U30" s="297">
        <f>COUNTIFS('Отчет РПЗ(ПЗ)_ПЗИП'!$G:$G,Справочно!$C14,'Отчет РПЗ(ПЗ)_ПЗИП'!$K:$K,ПП!$K$14)</f>
        <v>0</v>
      </c>
      <c r="V30" s="317">
        <f>ПП!L18</f>
        <v>0</v>
      </c>
      <c r="W30" s="298">
        <f>SUMIFS('Отчет РПЗ(ПЗ)_ПЗИП'!$T:$T,'Отчет РПЗ(ПЗ)_ПЗИП'!$G:$G,Справочно!$C14,'Отчет РПЗ(ПЗ)_ПЗИП'!$K:$K,ПП!$K$14)</f>
        <v>0</v>
      </c>
      <c r="X30" s="355">
        <f>ПП!M18</f>
        <v>0</v>
      </c>
      <c r="Y30" s="356">
        <f t="shared" si="4"/>
        <v>0</v>
      </c>
      <c r="Z30" s="357">
        <f t="shared" si="5"/>
        <v>0</v>
      </c>
      <c r="AA30" s="358">
        <f t="shared" si="6"/>
        <v>0</v>
      </c>
      <c r="AB30" s="329">
        <f>ПП!O18</f>
        <v>0</v>
      </c>
      <c r="AC30" s="394">
        <f>COUNTIFS('Отчет РПЗ(ПЗ)_ПЗИП'!$G:$G,Справочно!$C14,'Отчет РПЗ(ПЗ)_ПЗИП'!$K:$K,ПП!$O$14)</f>
        <v>0</v>
      </c>
      <c r="AD30" s="317">
        <f>ПП!P18</f>
        <v>0</v>
      </c>
      <c r="AE30" s="397">
        <f>SUMIFS('Отчет РПЗ(ПЗ)_ПЗИП'!$T:$T,'Отчет РПЗ(ПЗ)_ПЗИП'!$G:$G,Справочно!$C14,'Отчет РПЗ(ПЗ)_ПЗИП'!$K:$K,ПП!$O$14)</f>
        <v>0</v>
      </c>
      <c r="AF30" s="57">
        <f>ПП!Q18</f>
        <v>0</v>
      </c>
      <c r="AG30" s="394">
        <f>COUNTIFS('Отчет РПЗ(ПЗ)_ПЗИП'!$G:$G,Справочно!$C14,'Отчет РПЗ(ПЗ)_ПЗИП'!$K:$K,ПП!$Q$14)</f>
        <v>0</v>
      </c>
      <c r="AH30" s="339">
        <f>ПП!R18</f>
        <v>0</v>
      </c>
      <c r="AI30" s="397">
        <f>SUMIFS('Отчет РПЗ(ПЗ)_ПЗИП'!$T:$T,'Отчет РПЗ(ПЗ)_ПЗИП'!$G:$G,Справочно!$C14,'Отчет РПЗ(ПЗ)_ПЗИП'!$K:$K,ПП!$Q$14)</f>
        <v>0</v>
      </c>
      <c r="AJ30" s="57">
        <f>ПП!S18</f>
        <v>0</v>
      </c>
      <c r="AK30" s="394">
        <f>COUNTIFS('Отчет РПЗ(ПЗ)_ПЗИП'!$G:$G,Справочно!$C14,'Отчет РПЗ(ПЗ)_ПЗИП'!$K:$K,ПП!$S$14)</f>
        <v>0</v>
      </c>
      <c r="AL30" s="317">
        <f>ПП!T18</f>
        <v>0</v>
      </c>
      <c r="AM30" s="400">
        <f>SUMIFS('Отчет РПЗ(ПЗ)_ПЗИП'!$T:$T,'Отчет РПЗ(ПЗ)_ПЗИП'!$G:$G,Справочно!$C14,'Отчет РПЗ(ПЗ)_ПЗИП'!$K:$K,ПП!$S$14)</f>
        <v>0</v>
      </c>
      <c r="AN30" s="355">
        <f>ПП!U18</f>
        <v>0</v>
      </c>
      <c r="AO30" s="402">
        <f t="shared" si="7"/>
        <v>0</v>
      </c>
      <c r="AP30" s="357">
        <f t="shared" si="8"/>
        <v>0</v>
      </c>
      <c r="AQ30" s="403">
        <f t="shared" si="9"/>
        <v>0</v>
      </c>
      <c r="AR30" s="329">
        <f>ПП!W18</f>
        <v>0</v>
      </c>
      <c r="AS30" s="290">
        <f>COUNTIFS('Отчет РПЗ(ПЗ)_ПЗИП'!$G:$G,Справочно!$C14,'Отчет РПЗ(ПЗ)_ПЗИП'!$K:$K,ПП!$W$14)</f>
        <v>0</v>
      </c>
      <c r="AT30" s="317">
        <f>ПП!X18</f>
        <v>0</v>
      </c>
      <c r="AU30" s="289">
        <f>SUMIFS('Отчет РПЗ(ПЗ)_ПЗИП'!$T:$T,'Отчет РПЗ(ПЗ)_ПЗИП'!$G:$G,Справочно!$C14,'Отчет РПЗ(ПЗ)_ПЗИП'!$K:$K,ПП!$W$14)</f>
        <v>0</v>
      </c>
      <c r="AV30" s="57">
        <f>ПП!Y18</f>
        <v>0</v>
      </c>
      <c r="AW30" s="290">
        <f>COUNTIFS('Отчет РПЗ(ПЗ)_ПЗИП'!$G:$G,Справочно!$C14,'Отчет РПЗ(ПЗ)_ПЗИП'!$K:$K,ПП!$Y$14)</f>
        <v>0</v>
      </c>
      <c r="AX30" s="339">
        <f>ПП!Z18</f>
        <v>0</v>
      </c>
      <c r="AY30" s="289">
        <f>SUMIFS('Отчет РПЗ(ПЗ)_ПЗИП'!$T:$T,'Отчет РПЗ(ПЗ)_ПЗИП'!$G:$G,Справочно!$C14,'Отчет РПЗ(ПЗ)_ПЗИП'!$K:$K,ПП!$Y$14)</f>
        <v>0</v>
      </c>
      <c r="AZ30" s="57">
        <f>ПП!AA18</f>
        <v>0</v>
      </c>
      <c r="BA30" s="290">
        <f>COUNTIFS('Отчет РПЗ(ПЗ)_ПЗИП'!$G:$G,Справочно!$C14,'Отчет РПЗ(ПЗ)_ПЗИП'!$K:$K,ПП!$AA$14)</f>
        <v>0</v>
      </c>
      <c r="BB30" s="317">
        <f>ПП!AB18</f>
        <v>0</v>
      </c>
      <c r="BC30" s="291">
        <f>SUMIFS('Отчет РПЗ(ПЗ)_ПЗИП'!$T:$T,'Отчет РПЗ(ПЗ)_ПЗИП'!$G:$G,Справочно!$C14,'Отчет РПЗ(ПЗ)_ПЗИП'!$K:$K,ПП!$AA$14)</f>
        <v>0</v>
      </c>
      <c r="BD30" s="355">
        <f>ПП!AC18</f>
        <v>0</v>
      </c>
      <c r="BE30" s="381">
        <f t="shared" si="10"/>
        <v>0</v>
      </c>
      <c r="BF30" s="357">
        <f t="shared" si="11"/>
        <v>0</v>
      </c>
      <c r="BG30" s="382">
        <f t="shared" si="12"/>
        <v>0</v>
      </c>
      <c r="BH30" s="329">
        <f>ПП!AE18</f>
        <v>0</v>
      </c>
      <c r="BI30" s="366">
        <f>COUNTIFS('Отчет РПЗ(ПЗ)_ПЗИП'!$G:$G,Справочно!$C14,'Отчет РПЗ(ПЗ)_ПЗИП'!$K:$K,ПП!$AE$14)</f>
        <v>0</v>
      </c>
      <c r="BJ30" s="317">
        <f>ПП!AF18</f>
        <v>0</v>
      </c>
      <c r="BK30" s="368">
        <f>SUMIFS('Отчет РПЗ(ПЗ)_ПЗИП'!$T:$T,'Отчет РПЗ(ПЗ)_ПЗИП'!$G:$G,Справочно!$C14,'Отчет РПЗ(ПЗ)_ПЗИП'!$K:$K,ПП!$AE$14)</f>
        <v>0</v>
      </c>
      <c r="BL30" s="57">
        <f>ПП!AG18</f>
        <v>0</v>
      </c>
      <c r="BM30" s="366">
        <f>COUNTIFS('Отчет РПЗ(ПЗ)_ПЗИП'!$G:$G,Справочно!$C14,'Отчет РПЗ(ПЗ)_ПЗИП'!$K:$K,ПП!$AG$14)</f>
        <v>0</v>
      </c>
      <c r="BN30" s="339">
        <f>ПП!AH18</f>
        <v>0</v>
      </c>
      <c r="BO30" s="368">
        <f>SUMIFS('Отчет РПЗ(ПЗ)_ПЗИП'!$T:$T,'Отчет РПЗ(ПЗ)_ПЗИП'!$G:$G,Справочно!$C14,'Отчет РПЗ(ПЗ)_ПЗИП'!$K:$K,ПП!$AG$14)</f>
        <v>0</v>
      </c>
      <c r="BP30" s="57">
        <f>ПП!AI18</f>
        <v>0</v>
      </c>
      <c r="BQ30" s="366">
        <f>COUNTIFS('Отчет РПЗ(ПЗ)_ПЗИП'!$G:$G,Справочно!$C14,'Отчет РПЗ(ПЗ)_ПЗИП'!$K:$K,ПП!$AI$14)</f>
        <v>0</v>
      </c>
      <c r="BR30" s="317">
        <f>ПП!AJ18</f>
        <v>0</v>
      </c>
      <c r="BS30" s="372">
        <f>SUMIFS('Отчет РПЗ(ПЗ)_ПЗИП'!$T:$T,'Отчет РПЗ(ПЗ)_ПЗИП'!$G:$G,Справочно!$C14,'Отчет РПЗ(ПЗ)_ПЗИП'!$K:$K,ПП!$AI$14)</f>
        <v>0</v>
      </c>
      <c r="BT30" s="355">
        <f>ПП!AK18</f>
        <v>0</v>
      </c>
      <c r="BU30" s="374">
        <f t="shared" si="13"/>
        <v>0</v>
      </c>
      <c r="BV30" s="357">
        <f t="shared" si="14"/>
        <v>0</v>
      </c>
      <c r="BW30" s="375">
        <f t="shared" si="15"/>
        <v>0</v>
      </c>
    </row>
    <row r="31" spans="2:75" ht="15" customHeight="1" thickBot="1" x14ac:dyDescent="0.25">
      <c r="B31" s="114" t="s">
        <v>269</v>
      </c>
      <c r="C31" s="131">
        <f>ПП!B19</f>
        <v>0</v>
      </c>
      <c r="D31" s="132">
        <f>ПП!C19</f>
        <v>0</v>
      </c>
      <c r="E31" s="79">
        <f>COUNTIF('Отчет РПЗ(ПЗ)_ПЗИП'!$G:$G,Справочно!$C15)</f>
        <v>0</v>
      </c>
      <c r="F31" s="80">
        <f t="shared" si="2"/>
        <v>0</v>
      </c>
      <c r="G31" s="201">
        <f>ПП!D19</f>
        <v>0</v>
      </c>
      <c r="H31" s="134">
        <f>ПП!E19</f>
        <v>0</v>
      </c>
      <c r="I31" s="203">
        <f>SUMIF('Отчет РПЗ(ПЗ)_ПЗИП'!$G:$G,Справочно!$C15,'Отчет РПЗ(ПЗ)_ПЗИП'!$AD:$AD)</f>
        <v>0</v>
      </c>
      <c r="J31" s="81">
        <f t="shared" si="3"/>
        <v>0</v>
      </c>
      <c r="K31" s="77"/>
      <c r="L31" s="329">
        <f>ПП!G19</f>
        <v>0</v>
      </c>
      <c r="M31" s="297">
        <f>COUNTIFS('Отчет РПЗ(ПЗ)_ПЗИП'!$G:$G,Справочно!$C15,'Отчет РПЗ(ПЗ)_ПЗИП'!$K:$K,ПП!$G$14)</f>
        <v>0</v>
      </c>
      <c r="N31" s="317">
        <f>ПП!H19</f>
        <v>0</v>
      </c>
      <c r="O31" s="296">
        <f>SUMIFS('Отчет РПЗ(ПЗ)_ПЗИП'!$T:$T,'Отчет РПЗ(ПЗ)_ПЗИП'!$G:$G,Справочно!$C15,'Отчет РПЗ(ПЗ)_ПЗИП'!$K:$K,ПП!$G$14)</f>
        <v>0</v>
      </c>
      <c r="P31" s="57">
        <f>ПП!I19</f>
        <v>0</v>
      </c>
      <c r="Q31" s="297">
        <f>COUNTIFS('Отчет РПЗ(ПЗ)_ПЗИП'!$G:$G,Справочно!$C15,'Отчет РПЗ(ПЗ)_ПЗИП'!$K:$K,ПП!$I$14)</f>
        <v>0</v>
      </c>
      <c r="R31" s="339">
        <f>ПП!J19</f>
        <v>0</v>
      </c>
      <c r="S31" s="296">
        <f>SUMIFS('Отчет РПЗ(ПЗ)_ПЗИП'!$T:$T,'Отчет РПЗ(ПЗ)_ПЗИП'!$G:$G,Справочно!$C15,'Отчет РПЗ(ПЗ)_ПЗИП'!$K:$K,ПП!$I$14)</f>
        <v>0</v>
      </c>
      <c r="T31" s="57">
        <f>ПП!K19</f>
        <v>0</v>
      </c>
      <c r="U31" s="297">
        <f>COUNTIFS('Отчет РПЗ(ПЗ)_ПЗИП'!$G:$G,Справочно!$C15,'Отчет РПЗ(ПЗ)_ПЗИП'!$K:$K,ПП!$K$14)</f>
        <v>0</v>
      </c>
      <c r="V31" s="317">
        <f>ПП!L19</f>
        <v>0</v>
      </c>
      <c r="W31" s="298">
        <f>SUMIFS('Отчет РПЗ(ПЗ)_ПЗИП'!$T:$T,'Отчет РПЗ(ПЗ)_ПЗИП'!$G:$G,Справочно!$C15,'Отчет РПЗ(ПЗ)_ПЗИП'!$K:$K,ПП!$K$14)</f>
        <v>0</v>
      </c>
      <c r="X31" s="355">
        <f>ПП!M19</f>
        <v>0</v>
      </c>
      <c r="Y31" s="356">
        <f t="shared" si="4"/>
        <v>0</v>
      </c>
      <c r="Z31" s="357">
        <f t="shared" si="5"/>
        <v>0</v>
      </c>
      <c r="AA31" s="358">
        <f t="shared" si="6"/>
        <v>0</v>
      </c>
      <c r="AB31" s="329">
        <f>ПП!O19</f>
        <v>0</v>
      </c>
      <c r="AC31" s="394">
        <f>COUNTIFS('Отчет РПЗ(ПЗ)_ПЗИП'!$G:$G,Справочно!$C15,'Отчет РПЗ(ПЗ)_ПЗИП'!$K:$K,ПП!$O$14)</f>
        <v>0</v>
      </c>
      <c r="AD31" s="317">
        <f>ПП!P19</f>
        <v>0</v>
      </c>
      <c r="AE31" s="397">
        <f>SUMIFS('Отчет РПЗ(ПЗ)_ПЗИП'!$T:$T,'Отчет РПЗ(ПЗ)_ПЗИП'!$G:$G,Справочно!$C15,'Отчет РПЗ(ПЗ)_ПЗИП'!$K:$K,ПП!$O$14)</f>
        <v>0</v>
      </c>
      <c r="AF31" s="57">
        <f>ПП!Q19</f>
        <v>0</v>
      </c>
      <c r="AG31" s="394">
        <f>COUNTIFS('Отчет РПЗ(ПЗ)_ПЗИП'!$G:$G,Справочно!$C15,'Отчет РПЗ(ПЗ)_ПЗИП'!$K:$K,ПП!$Q$14)</f>
        <v>0</v>
      </c>
      <c r="AH31" s="339">
        <f>ПП!R19</f>
        <v>0</v>
      </c>
      <c r="AI31" s="397">
        <f>SUMIFS('Отчет РПЗ(ПЗ)_ПЗИП'!$T:$T,'Отчет РПЗ(ПЗ)_ПЗИП'!$G:$G,Справочно!$C15,'Отчет РПЗ(ПЗ)_ПЗИП'!$K:$K,ПП!$Q$14)</f>
        <v>0</v>
      </c>
      <c r="AJ31" s="57">
        <f>ПП!S19</f>
        <v>0</v>
      </c>
      <c r="AK31" s="394">
        <f>COUNTIFS('Отчет РПЗ(ПЗ)_ПЗИП'!$G:$G,Справочно!$C15,'Отчет РПЗ(ПЗ)_ПЗИП'!$K:$K,ПП!$S$14)</f>
        <v>0</v>
      </c>
      <c r="AL31" s="317">
        <f>ПП!T19</f>
        <v>0</v>
      </c>
      <c r="AM31" s="400">
        <f>SUMIFS('Отчет РПЗ(ПЗ)_ПЗИП'!$T:$T,'Отчет РПЗ(ПЗ)_ПЗИП'!$G:$G,Справочно!$C15,'Отчет РПЗ(ПЗ)_ПЗИП'!$K:$K,ПП!$S$14)</f>
        <v>0</v>
      </c>
      <c r="AN31" s="355">
        <f>ПП!U19</f>
        <v>0</v>
      </c>
      <c r="AO31" s="402">
        <f t="shared" si="7"/>
        <v>0</v>
      </c>
      <c r="AP31" s="357">
        <f t="shared" si="8"/>
        <v>0</v>
      </c>
      <c r="AQ31" s="403">
        <f t="shared" si="9"/>
        <v>0</v>
      </c>
      <c r="AR31" s="329">
        <f>ПП!W19</f>
        <v>0</v>
      </c>
      <c r="AS31" s="290">
        <f>COUNTIFS('Отчет РПЗ(ПЗ)_ПЗИП'!$G:$G,Справочно!$C15,'Отчет РПЗ(ПЗ)_ПЗИП'!$K:$K,ПП!$W$14)</f>
        <v>0</v>
      </c>
      <c r="AT31" s="317">
        <f>ПП!X19</f>
        <v>0</v>
      </c>
      <c r="AU31" s="289">
        <f>SUMIFS('Отчет РПЗ(ПЗ)_ПЗИП'!$T:$T,'Отчет РПЗ(ПЗ)_ПЗИП'!$G:$G,Справочно!$C15,'Отчет РПЗ(ПЗ)_ПЗИП'!$K:$K,ПП!$W$14)</f>
        <v>0</v>
      </c>
      <c r="AV31" s="57">
        <f>ПП!Y19</f>
        <v>0</v>
      </c>
      <c r="AW31" s="290">
        <f>COUNTIFS('Отчет РПЗ(ПЗ)_ПЗИП'!$G:$G,Справочно!$C15,'Отчет РПЗ(ПЗ)_ПЗИП'!$K:$K,ПП!$Y$14)</f>
        <v>0</v>
      </c>
      <c r="AX31" s="339">
        <f>ПП!Z19</f>
        <v>0</v>
      </c>
      <c r="AY31" s="289">
        <f>SUMIFS('Отчет РПЗ(ПЗ)_ПЗИП'!$T:$T,'Отчет РПЗ(ПЗ)_ПЗИП'!$G:$G,Справочно!$C15,'Отчет РПЗ(ПЗ)_ПЗИП'!$K:$K,ПП!$Y$14)</f>
        <v>0</v>
      </c>
      <c r="AZ31" s="57">
        <f>ПП!AA19</f>
        <v>0</v>
      </c>
      <c r="BA31" s="290">
        <f>COUNTIFS('Отчет РПЗ(ПЗ)_ПЗИП'!$G:$G,Справочно!$C15,'Отчет РПЗ(ПЗ)_ПЗИП'!$K:$K,ПП!$AA$14)</f>
        <v>0</v>
      </c>
      <c r="BB31" s="317">
        <f>ПП!AB19</f>
        <v>0</v>
      </c>
      <c r="BC31" s="291">
        <f>SUMIFS('Отчет РПЗ(ПЗ)_ПЗИП'!$T:$T,'Отчет РПЗ(ПЗ)_ПЗИП'!$G:$G,Справочно!$C15,'Отчет РПЗ(ПЗ)_ПЗИП'!$K:$K,ПП!$AA$14)</f>
        <v>0</v>
      </c>
      <c r="BD31" s="355">
        <f>ПП!AC19</f>
        <v>0</v>
      </c>
      <c r="BE31" s="381">
        <f t="shared" si="10"/>
        <v>0</v>
      </c>
      <c r="BF31" s="357">
        <f t="shared" si="11"/>
        <v>0</v>
      </c>
      <c r="BG31" s="382">
        <f t="shared" si="12"/>
        <v>0</v>
      </c>
      <c r="BH31" s="329">
        <f>ПП!AE19</f>
        <v>0</v>
      </c>
      <c r="BI31" s="366">
        <f>COUNTIFS('Отчет РПЗ(ПЗ)_ПЗИП'!$G:$G,Справочно!$C15,'Отчет РПЗ(ПЗ)_ПЗИП'!$K:$K,ПП!$AE$14)</f>
        <v>0</v>
      </c>
      <c r="BJ31" s="317">
        <f>ПП!AF19</f>
        <v>0</v>
      </c>
      <c r="BK31" s="368">
        <f>SUMIFS('Отчет РПЗ(ПЗ)_ПЗИП'!$T:$T,'Отчет РПЗ(ПЗ)_ПЗИП'!$G:$G,Справочно!$C15,'Отчет РПЗ(ПЗ)_ПЗИП'!$K:$K,ПП!$AE$14)</f>
        <v>0</v>
      </c>
      <c r="BL31" s="57">
        <f>ПП!AG19</f>
        <v>0</v>
      </c>
      <c r="BM31" s="366">
        <f>COUNTIFS('Отчет РПЗ(ПЗ)_ПЗИП'!$G:$G,Справочно!$C15,'Отчет РПЗ(ПЗ)_ПЗИП'!$K:$K,ПП!$AG$14)</f>
        <v>0</v>
      </c>
      <c r="BN31" s="339">
        <f>ПП!AH19</f>
        <v>0</v>
      </c>
      <c r="BO31" s="368">
        <f>SUMIFS('Отчет РПЗ(ПЗ)_ПЗИП'!$T:$T,'Отчет РПЗ(ПЗ)_ПЗИП'!$G:$G,Справочно!$C15,'Отчет РПЗ(ПЗ)_ПЗИП'!$K:$K,ПП!$AG$14)</f>
        <v>0</v>
      </c>
      <c r="BP31" s="57">
        <f>ПП!AI19</f>
        <v>0</v>
      </c>
      <c r="BQ31" s="366">
        <f>COUNTIFS('Отчет РПЗ(ПЗ)_ПЗИП'!$G:$G,Справочно!$C15,'Отчет РПЗ(ПЗ)_ПЗИП'!$K:$K,ПП!$AI$14)</f>
        <v>0</v>
      </c>
      <c r="BR31" s="317">
        <f>ПП!AJ19</f>
        <v>0</v>
      </c>
      <c r="BS31" s="372">
        <f>SUMIFS('Отчет РПЗ(ПЗ)_ПЗИП'!$T:$T,'Отчет РПЗ(ПЗ)_ПЗИП'!$G:$G,Справочно!$C15,'Отчет РПЗ(ПЗ)_ПЗИП'!$K:$K,ПП!$AI$14)</f>
        <v>0</v>
      </c>
      <c r="BT31" s="355">
        <f>ПП!AK19</f>
        <v>0</v>
      </c>
      <c r="BU31" s="374">
        <f t="shared" si="13"/>
        <v>0</v>
      </c>
      <c r="BV31" s="357">
        <f t="shared" si="14"/>
        <v>0</v>
      </c>
      <c r="BW31" s="375">
        <f t="shared" si="15"/>
        <v>0</v>
      </c>
    </row>
    <row r="32" spans="2:75" ht="13.5" customHeight="1" thickBot="1" x14ac:dyDescent="0.25">
      <c r="B32" s="114" t="s">
        <v>113</v>
      </c>
      <c r="C32" s="131">
        <f>ПП!B20</f>
        <v>19</v>
      </c>
      <c r="D32" s="132">
        <f>ПП!C20</f>
        <v>7.2796934865900387E-2</v>
      </c>
      <c r="E32" s="79">
        <f>COUNTIF('Отчет РПЗ(ПЗ)_ПЗИП'!$G:$G,Справочно!$C16)</f>
        <v>0</v>
      </c>
      <c r="F32" s="80">
        <f t="shared" si="2"/>
        <v>0</v>
      </c>
      <c r="G32" s="201">
        <f>ПП!D20</f>
        <v>305655485</v>
      </c>
      <c r="H32" s="134">
        <f>ПП!E20</f>
        <v>0.33692486613935163</v>
      </c>
      <c r="I32" s="203">
        <f>SUMIF('Отчет РПЗ(ПЗ)_ПЗИП'!$G:$G,Справочно!$C16,'Отчет РПЗ(ПЗ)_ПЗИП'!$AD:$AD)</f>
        <v>0</v>
      </c>
      <c r="J32" s="81">
        <f t="shared" si="3"/>
        <v>0</v>
      </c>
      <c r="K32" s="77"/>
      <c r="L32" s="329">
        <f>ПП!G20</f>
        <v>2</v>
      </c>
      <c r="M32" s="297">
        <f>COUNTIFS('Отчет РПЗ(ПЗ)_ПЗИП'!$G:$G,Справочно!$C16,'Отчет РПЗ(ПЗ)_ПЗИП'!$K:$K,ПП!$G$14)</f>
        <v>0</v>
      </c>
      <c r="N32" s="317">
        <f>ПП!H20</f>
        <v>13806000</v>
      </c>
      <c r="O32" s="296">
        <f>SUMIFS('Отчет РПЗ(ПЗ)_ПЗИП'!$T:$T,'Отчет РПЗ(ПЗ)_ПЗИП'!$G:$G,Справочно!$C16,'Отчет РПЗ(ПЗ)_ПЗИП'!$K:$K,ПП!$G$14)</f>
        <v>0</v>
      </c>
      <c r="P32" s="57">
        <f>ПП!I20</f>
        <v>1</v>
      </c>
      <c r="Q32" s="297">
        <f>COUNTIFS('Отчет РПЗ(ПЗ)_ПЗИП'!$G:$G,Справочно!$C16,'Отчет РПЗ(ПЗ)_ПЗИП'!$K:$K,ПП!$I$14)</f>
        <v>0</v>
      </c>
      <c r="R32" s="339">
        <f>ПП!J20</f>
        <v>7312855.96</v>
      </c>
      <c r="S32" s="296">
        <f>SUMIFS('Отчет РПЗ(ПЗ)_ПЗИП'!$T:$T,'Отчет РПЗ(ПЗ)_ПЗИП'!$G:$G,Справочно!$C16,'Отчет РПЗ(ПЗ)_ПЗИП'!$K:$K,ПП!$I$14)</f>
        <v>0</v>
      </c>
      <c r="T32" s="57">
        <f>ПП!K20</f>
        <v>4</v>
      </c>
      <c r="U32" s="297">
        <f>COUNTIFS('Отчет РПЗ(ПЗ)_ПЗИП'!$G:$G,Справочно!$C16,'Отчет РПЗ(ПЗ)_ПЗИП'!$K:$K,ПП!$K$14)</f>
        <v>0</v>
      </c>
      <c r="V32" s="317">
        <f>ПП!L20</f>
        <v>40885620</v>
      </c>
      <c r="W32" s="298">
        <f>SUMIFS('Отчет РПЗ(ПЗ)_ПЗИП'!$T:$T,'Отчет РПЗ(ПЗ)_ПЗИП'!$G:$G,Справочно!$C16,'Отчет РПЗ(ПЗ)_ПЗИП'!$K:$K,ПП!$K$14)</f>
        <v>0</v>
      </c>
      <c r="X32" s="355">
        <f>ПП!M20</f>
        <v>7</v>
      </c>
      <c r="Y32" s="356">
        <f t="shared" si="4"/>
        <v>0</v>
      </c>
      <c r="Z32" s="357">
        <f t="shared" si="5"/>
        <v>62004475.960000001</v>
      </c>
      <c r="AA32" s="358">
        <f t="shared" si="6"/>
        <v>0</v>
      </c>
      <c r="AB32" s="329">
        <f>ПП!O20</f>
        <v>10</v>
      </c>
      <c r="AC32" s="394">
        <f>COUNTIFS('Отчет РПЗ(ПЗ)_ПЗИП'!$G:$G,Справочно!$C16,'Отчет РПЗ(ПЗ)_ПЗИП'!$K:$K,ПП!$O$14)</f>
        <v>0</v>
      </c>
      <c r="AD32" s="317">
        <f>ПП!P20</f>
        <v>232277545.03999999</v>
      </c>
      <c r="AE32" s="397">
        <f>SUMIFS('Отчет РПЗ(ПЗ)_ПЗИП'!$T:$T,'Отчет РПЗ(ПЗ)_ПЗИП'!$G:$G,Справочно!$C16,'Отчет РПЗ(ПЗ)_ПЗИП'!$K:$K,ПП!$O$14)</f>
        <v>0</v>
      </c>
      <c r="AF32" s="57">
        <f>ПП!Q20</f>
        <v>0</v>
      </c>
      <c r="AG32" s="394">
        <f>COUNTIFS('Отчет РПЗ(ПЗ)_ПЗИП'!$G:$G,Справочно!$C16,'Отчет РПЗ(ПЗ)_ПЗИП'!$K:$K,ПП!$Q$14)</f>
        <v>0</v>
      </c>
      <c r="AH32" s="339">
        <f>ПП!R20</f>
        <v>0</v>
      </c>
      <c r="AI32" s="397">
        <f>SUMIFS('Отчет РПЗ(ПЗ)_ПЗИП'!$T:$T,'Отчет РПЗ(ПЗ)_ПЗИП'!$G:$G,Справочно!$C16,'Отчет РПЗ(ПЗ)_ПЗИП'!$K:$K,ПП!$Q$14)</f>
        <v>0</v>
      </c>
      <c r="AJ32" s="57">
        <f>ПП!S20</f>
        <v>0</v>
      </c>
      <c r="AK32" s="394">
        <f>COUNTIFS('Отчет РПЗ(ПЗ)_ПЗИП'!$G:$G,Справочно!$C16,'Отчет РПЗ(ПЗ)_ПЗИП'!$K:$K,ПП!$S$14)</f>
        <v>0</v>
      </c>
      <c r="AL32" s="317">
        <f>ПП!T20</f>
        <v>0</v>
      </c>
      <c r="AM32" s="400">
        <f>SUMIFS('Отчет РПЗ(ПЗ)_ПЗИП'!$T:$T,'Отчет РПЗ(ПЗ)_ПЗИП'!$G:$G,Справочно!$C16,'Отчет РПЗ(ПЗ)_ПЗИП'!$K:$K,ПП!$S$14)</f>
        <v>0</v>
      </c>
      <c r="AN32" s="355">
        <f>ПП!U20</f>
        <v>10</v>
      </c>
      <c r="AO32" s="402">
        <f t="shared" si="7"/>
        <v>0</v>
      </c>
      <c r="AP32" s="357">
        <f t="shared" si="8"/>
        <v>232277545.03999999</v>
      </c>
      <c r="AQ32" s="403">
        <f t="shared" si="9"/>
        <v>0</v>
      </c>
      <c r="AR32" s="329">
        <f>ПП!W20</f>
        <v>0</v>
      </c>
      <c r="AS32" s="290">
        <f>COUNTIFS('Отчет РПЗ(ПЗ)_ПЗИП'!$G:$G,Справочно!$C16,'Отчет РПЗ(ПЗ)_ПЗИП'!$K:$K,ПП!$W$14)</f>
        <v>0</v>
      </c>
      <c r="AT32" s="317">
        <f>ПП!X20</f>
        <v>0</v>
      </c>
      <c r="AU32" s="289">
        <f>SUMIFS('Отчет РПЗ(ПЗ)_ПЗИП'!$T:$T,'Отчет РПЗ(ПЗ)_ПЗИП'!$G:$G,Справочно!$C16,'Отчет РПЗ(ПЗ)_ПЗИП'!$K:$K,ПП!$W$14)</f>
        <v>0</v>
      </c>
      <c r="AV32" s="57">
        <f>ПП!Y20</f>
        <v>0</v>
      </c>
      <c r="AW32" s="290">
        <f>COUNTIFS('Отчет РПЗ(ПЗ)_ПЗИП'!$G:$G,Справочно!$C16,'Отчет РПЗ(ПЗ)_ПЗИП'!$K:$K,ПП!$Y$14)</f>
        <v>0</v>
      </c>
      <c r="AX32" s="339">
        <f>ПП!Z20</f>
        <v>0</v>
      </c>
      <c r="AY32" s="289">
        <f>SUMIFS('Отчет РПЗ(ПЗ)_ПЗИП'!$T:$T,'Отчет РПЗ(ПЗ)_ПЗИП'!$G:$G,Справочно!$C16,'Отчет РПЗ(ПЗ)_ПЗИП'!$K:$K,ПП!$Y$14)</f>
        <v>0</v>
      </c>
      <c r="AZ32" s="57">
        <f>ПП!AA20</f>
        <v>0</v>
      </c>
      <c r="BA32" s="290">
        <f>COUNTIFS('Отчет РПЗ(ПЗ)_ПЗИП'!$G:$G,Справочно!$C16,'Отчет РПЗ(ПЗ)_ПЗИП'!$K:$K,ПП!$AA$14)</f>
        <v>0</v>
      </c>
      <c r="BB32" s="317">
        <f>ПП!AB20</f>
        <v>0</v>
      </c>
      <c r="BC32" s="291">
        <f>SUMIFS('Отчет РПЗ(ПЗ)_ПЗИП'!$T:$T,'Отчет РПЗ(ПЗ)_ПЗИП'!$G:$G,Справочно!$C16,'Отчет РПЗ(ПЗ)_ПЗИП'!$K:$K,ПП!$AA$14)</f>
        <v>0</v>
      </c>
      <c r="BD32" s="355">
        <f>ПП!AC20</f>
        <v>0</v>
      </c>
      <c r="BE32" s="381">
        <f t="shared" si="10"/>
        <v>0</v>
      </c>
      <c r="BF32" s="357">
        <f t="shared" si="11"/>
        <v>0</v>
      </c>
      <c r="BG32" s="382">
        <f t="shared" si="12"/>
        <v>0</v>
      </c>
      <c r="BH32" s="329">
        <f>ПП!AE20</f>
        <v>0</v>
      </c>
      <c r="BI32" s="366">
        <f>COUNTIFS('Отчет РПЗ(ПЗ)_ПЗИП'!$G:$G,Справочно!$C16,'Отчет РПЗ(ПЗ)_ПЗИП'!$K:$K,ПП!$AE$14)</f>
        <v>0</v>
      </c>
      <c r="BJ32" s="317">
        <f>ПП!AF20</f>
        <v>0</v>
      </c>
      <c r="BK32" s="368">
        <f>SUMIFS('Отчет РПЗ(ПЗ)_ПЗИП'!$T:$T,'Отчет РПЗ(ПЗ)_ПЗИП'!$G:$G,Справочно!$C16,'Отчет РПЗ(ПЗ)_ПЗИП'!$K:$K,ПП!$AE$14)</f>
        <v>0</v>
      </c>
      <c r="BL32" s="57">
        <f>ПП!AG20</f>
        <v>0</v>
      </c>
      <c r="BM32" s="366">
        <f>COUNTIFS('Отчет РПЗ(ПЗ)_ПЗИП'!$G:$G,Справочно!$C16,'Отчет РПЗ(ПЗ)_ПЗИП'!$K:$K,ПП!$AG$14)</f>
        <v>0</v>
      </c>
      <c r="BN32" s="339">
        <f>ПП!AH20</f>
        <v>0</v>
      </c>
      <c r="BO32" s="368">
        <f>SUMIFS('Отчет РПЗ(ПЗ)_ПЗИП'!$T:$T,'Отчет РПЗ(ПЗ)_ПЗИП'!$G:$G,Справочно!$C16,'Отчет РПЗ(ПЗ)_ПЗИП'!$K:$K,ПП!$AG$14)</f>
        <v>0</v>
      </c>
      <c r="BP32" s="57">
        <f>ПП!AI20</f>
        <v>0</v>
      </c>
      <c r="BQ32" s="366">
        <f>COUNTIFS('Отчет РПЗ(ПЗ)_ПЗИП'!$G:$G,Справочно!$C16,'Отчет РПЗ(ПЗ)_ПЗИП'!$K:$K,ПП!$AI$14)</f>
        <v>0</v>
      </c>
      <c r="BR32" s="317">
        <f>ПП!AJ20</f>
        <v>0</v>
      </c>
      <c r="BS32" s="372">
        <f>SUMIFS('Отчет РПЗ(ПЗ)_ПЗИП'!$T:$T,'Отчет РПЗ(ПЗ)_ПЗИП'!$G:$G,Справочно!$C16,'Отчет РПЗ(ПЗ)_ПЗИП'!$K:$K,ПП!$AI$14)</f>
        <v>0</v>
      </c>
      <c r="BT32" s="355">
        <f>ПП!AK20</f>
        <v>0</v>
      </c>
      <c r="BU32" s="374">
        <f t="shared" si="13"/>
        <v>0</v>
      </c>
      <c r="BV32" s="357">
        <f t="shared" si="14"/>
        <v>0</v>
      </c>
      <c r="BW32" s="375">
        <f t="shared" si="15"/>
        <v>0</v>
      </c>
    </row>
    <row r="33" spans="2:75" ht="12.75" customHeight="1" thickBot="1" x14ac:dyDescent="0.25">
      <c r="B33" s="114" t="s">
        <v>270</v>
      </c>
      <c r="C33" s="131">
        <f>ПП!B21</f>
        <v>0</v>
      </c>
      <c r="D33" s="132">
        <f>ПП!C21</f>
        <v>0</v>
      </c>
      <c r="E33" s="79">
        <f>COUNTIF('Отчет РПЗ(ПЗ)_ПЗИП'!$G:$G,Справочно!$C17)</f>
        <v>0</v>
      </c>
      <c r="F33" s="80">
        <f t="shared" si="2"/>
        <v>0</v>
      </c>
      <c r="G33" s="201">
        <f>ПП!D21</f>
        <v>0</v>
      </c>
      <c r="H33" s="134">
        <f>ПП!E21</f>
        <v>0</v>
      </c>
      <c r="I33" s="203">
        <f>SUMIF('Отчет РПЗ(ПЗ)_ПЗИП'!$G:$G,Справочно!$C17,'Отчет РПЗ(ПЗ)_ПЗИП'!$AD:$AD)</f>
        <v>0</v>
      </c>
      <c r="J33" s="81">
        <f t="shared" si="3"/>
        <v>0</v>
      </c>
      <c r="K33" s="77"/>
      <c r="L33" s="329">
        <f>ПП!G21</f>
        <v>0</v>
      </c>
      <c r="M33" s="297">
        <f>COUNTIFS('Отчет РПЗ(ПЗ)_ПЗИП'!$G:$G,Справочно!$C17,'Отчет РПЗ(ПЗ)_ПЗИП'!$K:$K,ПП!$G$14)</f>
        <v>0</v>
      </c>
      <c r="N33" s="317">
        <f>ПП!H21</f>
        <v>0</v>
      </c>
      <c r="O33" s="296">
        <f>SUMIFS('Отчет РПЗ(ПЗ)_ПЗИП'!$T:$T,'Отчет РПЗ(ПЗ)_ПЗИП'!$G:$G,Справочно!$C17,'Отчет РПЗ(ПЗ)_ПЗИП'!$K:$K,ПП!$G$14)</f>
        <v>0</v>
      </c>
      <c r="P33" s="57">
        <f>ПП!I21</f>
        <v>0</v>
      </c>
      <c r="Q33" s="297">
        <f>COUNTIFS('Отчет РПЗ(ПЗ)_ПЗИП'!$G:$G,Справочно!$C17,'Отчет РПЗ(ПЗ)_ПЗИП'!$K:$K,ПП!$I$14)</f>
        <v>0</v>
      </c>
      <c r="R33" s="339">
        <f>ПП!J21</f>
        <v>0</v>
      </c>
      <c r="S33" s="296">
        <f>SUMIFS('Отчет РПЗ(ПЗ)_ПЗИП'!$T:$T,'Отчет РПЗ(ПЗ)_ПЗИП'!$G:$G,Справочно!$C17,'Отчет РПЗ(ПЗ)_ПЗИП'!$K:$K,ПП!$I$14)</f>
        <v>0</v>
      </c>
      <c r="T33" s="57">
        <f>ПП!K21</f>
        <v>0</v>
      </c>
      <c r="U33" s="297">
        <f>COUNTIFS('Отчет РПЗ(ПЗ)_ПЗИП'!$G:$G,Справочно!$C17,'Отчет РПЗ(ПЗ)_ПЗИП'!$K:$K,ПП!$K$14)</f>
        <v>0</v>
      </c>
      <c r="V33" s="317">
        <f>ПП!L21</f>
        <v>0</v>
      </c>
      <c r="W33" s="298">
        <f>SUMIFS('Отчет РПЗ(ПЗ)_ПЗИП'!$T:$T,'Отчет РПЗ(ПЗ)_ПЗИП'!$G:$G,Справочно!$C17,'Отчет РПЗ(ПЗ)_ПЗИП'!$K:$K,ПП!$K$14)</f>
        <v>0</v>
      </c>
      <c r="X33" s="355">
        <f>ПП!M21</f>
        <v>0</v>
      </c>
      <c r="Y33" s="356">
        <f t="shared" si="4"/>
        <v>0</v>
      </c>
      <c r="Z33" s="357">
        <f t="shared" si="5"/>
        <v>0</v>
      </c>
      <c r="AA33" s="358">
        <f t="shared" si="6"/>
        <v>0</v>
      </c>
      <c r="AB33" s="329">
        <f>ПП!O21</f>
        <v>0</v>
      </c>
      <c r="AC33" s="394">
        <f>COUNTIFS('Отчет РПЗ(ПЗ)_ПЗИП'!$G:$G,Справочно!$C17,'Отчет РПЗ(ПЗ)_ПЗИП'!$K:$K,ПП!$O$14)</f>
        <v>0</v>
      </c>
      <c r="AD33" s="317">
        <f>ПП!P21</f>
        <v>0</v>
      </c>
      <c r="AE33" s="397">
        <f>SUMIFS('Отчет РПЗ(ПЗ)_ПЗИП'!$T:$T,'Отчет РПЗ(ПЗ)_ПЗИП'!$G:$G,Справочно!$C17,'Отчет РПЗ(ПЗ)_ПЗИП'!$K:$K,ПП!$O$14)</f>
        <v>0</v>
      </c>
      <c r="AF33" s="57">
        <f>ПП!Q21</f>
        <v>0</v>
      </c>
      <c r="AG33" s="394">
        <f>COUNTIFS('Отчет РПЗ(ПЗ)_ПЗИП'!$G:$G,Справочно!$C17,'Отчет РПЗ(ПЗ)_ПЗИП'!$K:$K,ПП!$Q$14)</f>
        <v>0</v>
      </c>
      <c r="AH33" s="339">
        <f>ПП!R21</f>
        <v>0</v>
      </c>
      <c r="AI33" s="397">
        <f>SUMIFS('Отчет РПЗ(ПЗ)_ПЗИП'!$T:$T,'Отчет РПЗ(ПЗ)_ПЗИП'!$G:$G,Справочно!$C17,'Отчет РПЗ(ПЗ)_ПЗИП'!$K:$K,ПП!$Q$14)</f>
        <v>0</v>
      </c>
      <c r="AJ33" s="57">
        <f>ПП!S21</f>
        <v>0</v>
      </c>
      <c r="AK33" s="394">
        <f>COUNTIFS('Отчет РПЗ(ПЗ)_ПЗИП'!$G:$G,Справочно!$C17,'Отчет РПЗ(ПЗ)_ПЗИП'!$K:$K,ПП!$S$14)</f>
        <v>0</v>
      </c>
      <c r="AL33" s="317">
        <f>ПП!T21</f>
        <v>0</v>
      </c>
      <c r="AM33" s="400">
        <f>SUMIFS('Отчет РПЗ(ПЗ)_ПЗИП'!$T:$T,'Отчет РПЗ(ПЗ)_ПЗИП'!$G:$G,Справочно!$C17,'Отчет РПЗ(ПЗ)_ПЗИП'!$K:$K,ПП!$S$14)</f>
        <v>0</v>
      </c>
      <c r="AN33" s="355">
        <f>ПП!U21</f>
        <v>0</v>
      </c>
      <c r="AO33" s="402">
        <f t="shared" si="7"/>
        <v>0</v>
      </c>
      <c r="AP33" s="357">
        <f t="shared" si="8"/>
        <v>0</v>
      </c>
      <c r="AQ33" s="403">
        <f t="shared" si="9"/>
        <v>0</v>
      </c>
      <c r="AR33" s="329">
        <f>ПП!W21</f>
        <v>0</v>
      </c>
      <c r="AS33" s="290">
        <f>COUNTIFS('Отчет РПЗ(ПЗ)_ПЗИП'!$G:$G,Справочно!$C17,'Отчет РПЗ(ПЗ)_ПЗИП'!$K:$K,ПП!$W$14)</f>
        <v>0</v>
      </c>
      <c r="AT33" s="317">
        <f>ПП!X21</f>
        <v>0</v>
      </c>
      <c r="AU33" s="289">
        <f>SUMIFS('Отчет РПЗ(ПЗ)_ПЗИП'!$T:$T,'Отчет РПЗ(ПЗ)_ПЗИП'!$G:$G,Справочно!$C17,'Отчет РПЗ(ПЗ)_ПЗИП'!$K:$K,ПП!$W$14)</f>
        <v>0</v>
      </c>
      <c r="AV33" s="57">
        <f>ПП!Y21</f>
        <v>0</v>
      </c>
      <c r="AW33" s="290">
        <f>COUNTIFS('Отчет РПЗ(ПЗ)_ПЗИП'!$G:$G,Справочно!$C17,'Отчет РПЗ(ПЗ)_ПЗИП'!$K:$K,ПП!$Y$14)</f>
        <v>0</v>
      </c>
      <c r="AX33" s="339">
        <f>ПП!Z21</f>
        <v>0</v>
      </c>
      <c r="AY33" s="289">
        <f>SUMIFS('Отчет РПЗ(ПЗ)_ПЗИП'!$T:$T,'Отчет РПЗ(ПЗ)_ПЗИП'!$G:$G,Справочно!$C17,'Отчет РПЗ(ПЗ)_ПЗИП'!$K:$K,ПП!$Y$14)</f>
        <v>0</v>
      </c>
      <c r="AZ33" s="57">
        <f>ПП!AA21</f>
        <v>0</v>
      </c>
      <c r="BA33" s="290">
        <f>COUNTIFS('Отчет РПЗ(ПЗ)_ПЗИП'!$G:$G,Справочно!$C17,'Отчет РПЗ(ПЗ)_ПЗИП'!$K:$K,ПП!$AA$14)</f>
        <v>0</v>
      </c>
      <c r="BB33" s="317">
        <f>ПП!AB21</f>
        <v>0</v>
      </c>
      <c r="BC33" s="291">
        <f>SUMIFS('Отчет РПЗ(ПЗ)_ПЗИП'!$T:$T,'Отчет РПЗ(ПЗ)_ПЗИП'!$G:$G,Справочно!$C17,'Отчет РПЗ(ПЗ)_ПЗИП'!$K:$K,ПП!$AA$14)</f>
        <v>0</v>
      </c>
      <c r="BD33" s="355">
        <f>ПП!AC21</f>
        <v>0</v>
      </c>
      <c r="BE33" s="381">
        <f t="shared" si="10"/>
        <v>0</v>
      </c>
      <c r="BF33" s="357">
        <f t="shared" si="11"/>
        <v>0</v>
      </c>
      <c r="BG33" s="382">
        <f t="shared" si="12"/>
        <v>0</v>
      </c>
      <c r="BH33" s="329">
        <f>ПП!AE21</f>
        <v>0</v>
      </c>
      <c r="BI33" s="366">
        <f>COUNTIFS('Отчет РПЗ(ПЗ)_ПЗИП'!$G:$G,Справочно!$C17,'Отчет РПЗ(ПЗ)_ПЗИП'!$K:$K,ПП!$AE$14)</f>
        <v>0</v>
      </c>
      <c r="BJ33" s="317">
        <f>ПП!AF21</f>
        <v>0</v>
      </c>
      <c r="BK33" s="368">
        <f>SUMIFS('Отчет РПЗ(ПЗ)_ПЗИП'!$T:$T,'Отчет РПЗ(ПЗ)_ПЗИП'!$G:$G,Справочно!$C17,'Отчет РПЗ(ПЗ)_ПЗИП'!$K:$K,ПП!$AE$14)</f>
        <v>0</v>
      </c>
      <c r="BL33" s="57">
        <f>ПП!AG21</f>
        <v>0</v>
      </c>
      <c r="BM33" s="366">
        <f>COUNTIFS('Отчет РПЗ(ПЗ)_ПЗИП'!$G:$G,Справочно!$C17,'Отчет РПЗ(ПЗ)_ПЗИП'!$K:$K,ПП!$AG$14)</f>
        <v>0</v>
      </c>
      <c r="BN33" s="339">
        <f>ПП!AH21</f>
        <v>0</v>
      </c>
      <c r="BO33" s="368">
        <f>SUMIFS('Отчет РПЗ(ПЗ)_ПЗИП'!$T:$T,'Отчет РПЗ(ПЗ)_ПЗИП'!$G:$G,Справочно!$C17,'Отчет РПЗ(ПЗ)_ПЗИП'!$K:$K,ПП!$AG$14)</f>
        <v>0</v>
      </c>
      <c r="BP33" s="57">
        <f>ПП!AI21</f>
        <v>0</v>
      </c>
      <c r="BQ33" s="366">
        <f>COUNTIFS('Отчет РПЗ(ПЗ)_ПЗИП'!$G:$G,Справочно!$C17,'Отчет РПЗ(ПЗ)_ПЗИП'!$K:$K,ПП!$AI$14)</f>
        <v>0</v>
      </c>
      <c r="BR33" s="317">
        <f>ПП!AJ21</f>
        <v>0</v>
      </c>
      <c r="BS33" s="372">
        <f>SUMIFS('Отчет РПЗ(ПЗ)_ПЗИП'!$T:$T,'Отчет РПЗ(ПЗ)_ПЗИП'!$G:$G,Справочно!$C17,'Отчет РПЗ(ПЗ)_ПЗИП'!$K:$K,ПП!$AI$14)</f>
        <v>0</v>
      </c>
      <c r="BT33" s="355">
        <f>ПП!AK21</f>
        <v>0</v>
      </c>
      <c r="BU33" s="374">
        <f t="shared" si="13"/>
        <v>0</v>
      </c>
      <c r="BV33" s="357">
        <f t="shared" si="14"/>
        <v>0</v>
      </c>
      <c r="BW33" s="375">
        <f t="shared" si="15"/>
        <v>0</v>
      </c>
    </row>
    <row r="34" spans="2:75" ht="13.5" thickBot="1" x14ac:dyDescent="0.25">
      <c r="B34" s="114" t="s">
        <v>115</v>
      </c>
      <c r="C34" s="131">
        <f>ПП!B22</f>
        <v>0</v>
      </c>
      <c r="D34" s="132">
        <f>ПП!C22</f>
        <v>0</v>
      </c>
      <c r="E34" s="79">
        <f>COUNTIF('Отчет РПЗ(ПЗ)_ПЗИП'!$G:$G,Справочно!$C18)</f>
        <v>0</v>
      </c>
      <c r="F34" s="80">
        <f t="shared" si="2"/>
        <v>0</v>
      </c>
      <c r="G34" s="201">
        <f>ПП!D22</f>
        <v>0</v>
      </c>
      <c r="H34" s="134">
        <f>ПП!E22</f>
        <v>0</v>
      </c>
      <c r="I34" s="203">
        <f>SUMIF('Отчет РПЗ(ПЗ)_ПЗИП'!$G:$G,Справочно!$C18,'Отчет РПЗ(ПЗ)_ПЗИП'!$AD:$AD)</f>
        <v>0</v>
      </c>
      <c r="J34" s="81">
        <f t="shared" si="3"/>
        <v>0</v>
      </c>
      <c r="K34" s="77"/>
      <c r="L34" s="329">
        <f>ПП!G22</f>
        <v>0</v>
      </c>
      <c r="M34" s="297">
        <f>COUNTIFS('Отчет РПЗ(ПЗ)_ПЗИП'!$G:$G,Справочно!$C18,'Отчет РПЗ(ПЗ)_ПЗИП'!$K:$K,ПП!$G$14)</f>
        <v>0</v>
      </c>
      <c r="N34" s="317">
        <f>ПП!H22</f>
        <v>0</v>
      </c>
      <c r="O34" s="296">
        <f>SUMIFS('Отчет РПЗ(ПЗ)_ПЗИП'!$T:$T,'Отчет РПЗ(ПЗ)_ПЗИП'!$G:$G,Справочно!$C18,'Отчет РПЗ(ПЗ)_ПЗИП'!$K:$K,ПП!$G$14)</f>
        <v>0</v>
      </c>
      <c r="P34" s="57">
        <f>ПП!I22</f>
        <v>0</v>
      </c>
      <c r="Q34" s="297">
        <f>COUNTIFS('Отчет РПЗ(ПЗ)_ПЗИП'!$G:$G,Справочно!$C18,'Отчет РПЗ(ПЗ)_ПЗИП'!$K:$K,ПП!$I$14)</f>
        <v>0</v>
      </c>
      <c r="R34" s="339">
        <f>ПП!J22</f>
        <v>0</v>
      </c>
      <c r="S34" s="296">
        <f>SUMIFS('Отчет РПЗ(ПЗ)_ПЗИП'!$T:$T,'Отчет РПЗ(ПЗ)_ПЗИП'!$G:$G,Справочно!$C18,'Отчет РПЗ(ПЗ)_ПЗИП'!$K:$K,ПП!$I$14)</f>
        <v>0</v>
      </c>
      <c r="T34" s="57">
        <f>ПП!K22</f>
        <v>0</v>
      </c>
      <c r="U34" s="297">
        <f>COUNTIFS('Отчет РПЗ(ПЗ)_ПЗИП'!$G:$G,Справочно!$C18,'Отчет РПЗ(ПЗ)_ПЗИП'!$K:$K,ПП!$K$14)</f>
        <v>0</v>
      </c>
      <c r="V34" s="317">
        <f>ПП!L22</f>
        <v>0</v>
      </c>
      <c r="W34" s="298">
        <f>SUMIFS('Отчет РПЗ(ПЗ)_ПЗИП'!$T:$T,'Отчет РПЗ(ПЗ)_ПЗИП'!$G:$G,Справочно!$C18,'Отчет РПЗ(ПЗ)_ПЗИП'!$K:$K,ПП!$K$14)</f>
        <v>0</v>
      </c>
      <c r="X34" s="355">
        <f>ПП!M22</f>
        <v>0</v>
      </c>
      <c r="Y34" s="356">
        <f t="shared" si="4"/>
        <v>0</v>
      </c>
      <c r="Z34" s="357">
        <f t="shared" si="5"/>
        <v>0</v>
      </c>
      <c r="AA34" s="358">
        <f t="shared" si="6"/>
        <v>0</v>
      </c>
      <c r="AB34" s="329">
        <f>ПП!O22</f>
        <v>0</v>
      </c>
      <c r="AC34" s="394">
        <f>COUNTIFS('Отчет РПЗ(ПЗ)_ПЗИП'!$G:$G,Справочно!$C18,'Отчет РПЗ(ПЗ)_ПЗИП'!$K:$K,ПП!$O$14)</f>
        <v>0</v>
      </c>
      <c r="AD34" s="317">
        <f>ПП!P22</f>
        <v>0</v>
      </c>
      <c r="AE34" s="397">
        <f>SUMIFS('Отчет РПЗ(ПЗ)_ПЗИП'!$T:$T,'Отчет РПЗ(ПЗ)_ПЗИП'!$G:$G,Справочно!$C18,'Отчет РПЗ(ПЗ)_ПЗИП'!$K:$K,ПП!$O$14)</f>
        <v>0</v>
      </c>
      <c r="AF34" s="57">
        <f>ПП!Q22</f>
        <v>0</v>
      </c>
      <c r="AG34" s="394">
        <f>COUNTIFS('Отчет РПЗ(ПЗ)_ПЗИП'!$G:$G,Справочно!$C18,'Отчет РПЗ(ПЗ)_ПЗИП'!$K:$K,ПП!$Q$14)</f>
        <v>0</v>
      </c>
      <c r="AH34" s="339">
        <f>ПП!R22</f>
        <v>0</v>
      </c>
      <c r="AI34" s="397">
        <f>SUMIFS('Отчет РПЗ(ПЗ)_ПЗИП'!$T:$T,'Отчет РПЗ(ПЗ)_ПЗИП'!$G:$G,Справочно!$C18,'Отчет РПЗ(ПЗ)_ПЗИП'!$K:$K,ПП!$Q$14)</f>
        <v>0</v>
      </c>
      <c r="AJ34" s="57">
        <f>ПП!S22</f>
        <v>0</v>
      </c>
      <c r="AK34" s="394">
        <f>COUNTIFS('Отчет РПЗ(ПЗ)_ПЗИП'!$G:$G,Справочно!$C18,'Отчет РПЗ(ПЗ)_ПЗИП'!$K:$K,ПП!$S$14)</f>
        <v>0</v>
      </c>
      <c r="AL34" s="317">
        <f>ПП!T22</f>
        <v>0</v>
      </c>
      <c r="AM34" s="400">
        <f>SUMIFS('Отчет РПЗ(ПЗ)_ПЗИП'!$T:$T,'Отчет РПЗ(ПЗ)_ПЗИП'!$G:$G,Справочно!$C18,'Отчет РПЗ(ПЗ)_ПЗИП'!$K:$K,ПП!$S$14)</f>
        <v>0</v>
      </c>
      <c r="AN34" s="355">
        <f>ПП!U22</f>
        <v>0</v>
      </c>
      <c r="AO34" s="402">
        <f t="shared" si="7"/>
        <v>0</v>
      </c>
      <c r="AP34" s="357">
        <f t="shared" si="8"/>
        <v>0</v>
      </c>
      <c r="AQ34" s="403">
        <f t="shared" si="9"/>
        <v>0</v>
      </c>
      <c r="AR34" s="329">
        <f>ПП!W22</f>
        <v>0</v>
      </c>
      <c r="AS34" s="290">
        <f>COUNTIFS('Отчет РПЗ(ПЗ)_ПЗИП'!$G:$G,Справочно!$C18,'Отчет РПЗ(ПЗ)_ПЗИП'!$K:$K,ПП!$W$14)</f>
        <v>0</v>
      </c>
      <c r="AT34" s="317">
        <f>ПП!X22</f>
        <v>0</v>
      </c>
      <c r="AU34" s="289">
        <f>SUMIFS('Отчет РПЗ(ПЗ)_ПЗИП'!$T:$T,'Отчет РПЗ(ПЗ)_ПЗИП'!$G:$G,Справочно!$C18,'Отчет РПЗ(ПЗ)_ПЗИП'!$K:$K,ПП!$W$14)</f>
        <v>0</v>
      </c>
      <c r="AV34" s="57">
        <f>ПП!Y22</f>
        <v>0</v>
      </c>
      <c r="AW34" s="290">
        <f>COUNTIFS('Отчет РПЗ(ПЗ)_ПЗИП'!$G:$G,Справочно!$C18,'Отчет РПЗ(ПЗ)_ПЗИП'!$K:$K,ПП!$Y$14)</f>
        <v>0</v>
      </c>
      <c r="AX34" s="339">
        <f>ПП!Z22</f>
        <v>0</v>
      </c>
      <c r="AY34" s="289">
        <f>SUMIFS('Отчет РПЗ(ПЗ)_ПЗИП'!$T:$T,'Отчет РПЗ(ПЗ)_ПЗИП'!$G:$G,Справочно!$C18,'Отчет РПЗ(ПЗ)_ПЗИП'!$K:$K,ПП!$Y$14)</f>
        <v>0</v>
      </c>
      <c r="AZ34" s="57">
        <f>ПП!AA22</f>
        <v>0</v>
      </c>
      <c r="BA34" s="290">
        <f>COUNTIFS('Отчет РПЗ(ПЗ)_ПЗИП'!$G:$G,Справочно!$C18,'Отчет РПЗ(ПЗ)_ПЗИП'!$K:$K,ПП!$AA$14)</f>
        <v>0</v>
      </c>
      <c r="BB34" s="317">
        <f>ПП!AB22</f>
        <v>0</v>
      </c>
      <c r="BC34" s="291">
        <f>SUMIFS('Отчет РПЗ(ПЗ)_ПЗИП'!$T:$T,'Отчет РПЗ(ПЗ)_ПЗИП'!$G:$G,Справочно!$C18,'Отчет РПЗ(ПЗ)_ПЗИП'!$K:$K,ПП!$AA$14)</f>
        <v>0</v>
      </c>
      <c r="BD34" s="355">
        <f>ПП!AC22</f>
        <v>0</v>
      </c>
      <c r="BE34" s="381">
        <f t="shared" si="10"/>
        <v>0</v>
      </c>
      <c r="BF34" s="357">
        <f t="shared" si="11"/>
        <v>0</v>
      </c>
      <c r="BG34" s="382">
        <f t="shared" si="12"/>
        <v>0</v>
      </c>
      <c r="BH34" s="329">
        <f>ПП!AE22</f>
        <v>0</v>
      </c>
      <c r="BI34" s="366">
        <f>COUNTIFS('Отчет РПЗ(ПЗ)_ПЗИП'!$G:$G,Справочно!$C18,'Отчет РПЗ(ПЗ)_ПЗИП'!$K:$K,ПП!$AE$14)</f>
        <v>0</v>
      </c>
      <c r="BJ34" s="317">
        <f>ПП!AF22</f>
        <v>0</v>
      </c>
      <c r="BK34" s="368">
        <f>SUMIFS('Отчет РПЗ(ПЗ)_ПЗИП'!$T:$T,'Отчет РПЗ(ПЗ)_ПЗИП'!$G:$G,Справочно!$C18,'Отчет РПЗ(ПЗ)_ПЗИП'!$K:$K,ПП!$AE$14)</f>
        <v>0</v>
      </c>
      <c r="BL34" s="57">
        <f>ПП!AG22</f>
        <v>0</v>
      </c>
      <c r="BM34" s="366">
        <f>COUNTIFS('Отчет РПЗ(ПЗ)_ПЗИП'!$G:$G,Справочно!$C18,'Отчет РПЗ(ПЗ)_ПЗИП'!$K:$K,ПП!$AG$14)</f>
        <v>0</v>
      </c>
      <c r="BN34" s="339">
        <f>ПП!AH22</f>
        <v>0</v>
      </c>
      <c r="BO34" s="368">
        <f>SUMIFS('Отчет РПЗ(ПЗ)_ПЗИП'!$T:$T,'Отчет РПЗ(ПЗ)_ПЗИП'!$G:$G,Справочно!$C18,'Отчет РПЗ(ПЗ)_ПЗИП'!$K:$K,ПП!$AG$14)</f>
        <v>0</v>
      </c>
      <c r="BP34" s="57">
        <f>ПП!AI22</f>
        <v>0</v>
      </c>
      <c r="BQ34" s="366">
        <f>COUNTIFS('Отчет РПЗ(ПЗ)_ПЗИП'!$G:$G,Справочно!$C18,'Отчет РПЗ(ПЗ)_ПЗИП'!$K:$K,ПП!$AI$14)</f>
        <v>0</v>
      </c>
      <c r="BR34" s="317">
        <f>ПП!AJ22</f>
        <v>0</v>
      </c>
      <c r="BS34" s="372">
        <f>SUMIFS('Отчет РПЗ(ПЗ)_ПЗИП'!$T:$T,'Отчет РПЗ(ПЗ)_ПЗИП'!$G:$G,Справочно!$C18,'Отчет РПЗ(ПЗ)_ПЗИП'!$K:$K,ПП!$AI$14)</f>
        <v>0</v>
      </c>
      <c r="BT34" s="355">
        <f>ПП!AK22</f>
        <v>0</v>
      </c>
      <c r="BU34" s="374">
        <f t="shared" si="13"/>
        <v>0</v>
      </c>
      <c r="BV34" s="357">
        <f t="shared" si="14"/>
        <v>0</v>
      </c>
      <c r="BW34" s="375">
        <f t="shared" si="15"/>
        <v>0</v>
      </c>
    </row>
    <row r="35" spans="2:75" ht="13.5" thickBot="1" x14ac:dyDescent="0.25">
      <c r="B35" s="114" t="s">
        <v>271</v>
      </c>
      <c r="C35" s="131">
        <f>ПП!B23</f>
        <v>0</v>
      </c>
      <c r="D35" s="132">
        <f>ПП!C23</f>
        <v>0</v>
      </c>
      <c r="E35" s="79">
        <f>COUNTIF('Отчет РПЗ(ПЗ)_ПЗИП'!$G:$G,Справочно!$C19)</f>
        <v>0</v>
      </c>
      <c r="F35" s="80">
        <f t="shared" si="2"/>
        <v>0</v>
      </c>
      <c r="G35" s="201">
        <f>ПП!D23</f>
        <v>0</v>
      </c>
      <c r="H35" s="134">
        <f>ПП!E23</f>
        <v>0</v>
      </c>
      <c r="I35" s="203">
        <f>SUMIF('Отчет РПЗ(ПЗ)_ПЗИП'!$G:$G,Справочно!$C19,'Отчет РПЗ(ПЗ)_ПЗИП'!$AD:$AD)</f>
        <v>0</v>
      </c>
      <c r="J35" s="81">
        <f t="shared" si="3"/>
        <v>0</v>
      </c>
      <c r="K35" s="77"/>
      <c r="L35" s="329">
        <f>ПП!G23</f>
        <v>0</v>
      </c>
      <c r="M35" s="297">
        <f>COUNTIFS('Отчет РПЗ(ПЗ)_ПЗИП'!$G:$G,Справочно!$C19,'Отчет РПЗ(ПЗ)_ПЗИП'!$K:$K,ПП!$G$14)</f>
        <v>0</v>
      </c>
      <c r="N35" s="317">
        <f>ПП!H23</f>
        <v>0</v>
      </c>
      <c r="O35" s="296">
        <f>SUMIFS('Отчет РПЗ(ПЗ)_ПЗИП'!$T:$T,'Отчет РПЗ(ПЗ)_ПЗИП'!$G:$G,Справочно!$C19,'Отчет РПЗ(ПЗ)_ПЗИП'!$K:$K,ПП!$G$14)</f>
        <v>0</v>
      </c>
      <c r="P35" s="57">
        <f>ПП!I23</f>
        <v>0</v>
      </c>
      <c r="Q35" s="297">
        <f>COUNTIFS('Отчет РПЗ(ПЗ)_ПЗИП'!$G:$G,Справочно!$C19,'Отчет РПЗ(ПЗ)_ПЗИП'!$K:$K,ПП!$I$14)</f>
        <v>0</v>
      </c>
      <c r="R35" s="339">
        <f>ПП!J23</f>
        <v>0</v>
      </c>
      <c r="S35" s="296">
        <f>SUMIFS('Отчет РПЗ(ПЗ)_ПЗИП'!$T:$T,'Отчет РПЗ(ПЗ)_ПЗИП'!$G:$G,Справочно!$C19,'Отчет РПЗ(ПЗ)_ПЗИП'!$K:$K,ПП!$I$14)</f>
        <v>0</v>
      </c>
      <c r="T35" s="57">
        <f>ПП!K23</f>
        <v>0</v>
      </c>
      <c r="U35" s="297">
        <f>COUNTIFS('Отчет РПЗ(ПЗ)_ПЗИП'!$G:$G,Справочно!$C19,'Отчет РПЗ(ПЗ)_ПЗИП'!$K:$K,ПП!$K$14)</f>
        <v>0</v>
      </c>
      <c r="V35" s="317">
        <f>ПП!L23</f>
        <v>0</v>
      </c>
      <c r="W35" s="298">
        <f>SUMIFS('Отчет РПЗ(ПЗ)_ПЗИП'!$T:$T,'Отчет РПЗ(ПЗ)_ПЗИП'!$G:$G,Справочно!$C19,'Отчет РПЗ(ПЗ)_ПЗИП'!$K:$K,ПП!$K$14)</f>
        <v>0</v>
      </c>
      <c r="X35" s="355">
        <f>ПП!M23</f>
        <v>0</v>
      </c>
      <c r="Y35" s="356">
        <f t="shared" si="4"/>
        <v>0</v>
      </c>
      <c r="Z35" s="357">
        <f t="shared" si="5"/>
        <v>0</v>
      </c>
      <c r="AA35" s="358">
        <f t="shared" si="6"/>
        <v>0</v>
      </c>
      <c r="AB35" s="329">
        <f>ПП!O23</f>
        <v>0</v>
      </c>
      <c r="AC35" s="394">
        <f>COUNTIFS('Отчет РПЗ(ПЗ)_ПЗИП'!$G:$G,Справочно!$C19,'Отчет РПЗ(ПЗ)_ПЗИП'!$K:$K,ПП!$O$14)</f>
        <v>0</v>
      </c>
      <c r="AD35" s="317">
        <f>ПП!P23</f>
        <v>0</v>
      </c>
      <c r="AE35" s="397">
        <f>SUMIFS('Отчет РПЗ(ПЗ)_ПЗИП'!$T:$T,'Отчет РПЗ(ПЗ)_ПЗИП'!$G:$G,Справочно!$C19,'Отчет РПЗ(ПЗ)_ПЗИП'!$K:$K,ПП!$O$14)</f>
        <v>0</v>
      </c>
      <c r="AF35" s="57">
        <f>ПП!Q23</f>
        <v>0</v>
      </c>
      <c r="AG35" s="394">
        <f>COUNTIFS('Отчет РПЗ(ПЗ)_ПЗИП'!$G:$G,Справочно!$C19,'Отчет РПЗ(ПЗ)_ПЗИП'!$K:$K,ПП!$Q$14)</f>
        <v>0</v>
      </c>
      <c r="AH35" s="339">
        <f>ПП!R23</f>
        <v>0</v>
      </c>
      <c r="AI35" s="397">
        <f>SUMIFS('Отчет РПЗ(ПЗ)_ПЗИП'!$T:$T,'Отчет РПЗ(ПЗ)_ПЗИП'!$G:$G,Справочно!$C19,'Отчет РПЗ(ПЗ)_ПЗИП'!$K:$K,ПП!$Q$14)</f>
        <v>0</v>
      </c>
      <c r="AJ35" s="57">
        <f>ПП!S23</f>
        <v>0</v>
      </c>
      <c r="AK35" s="394">
        <f>COUNTIFS('Отчет РПЗ(ПЗ)_ПЗИП'!$G:$G,Справочно!$C19,'Отчет РПЗ(ПЗ)_ПЗИП'!$K:$K,ПП!$S$14)</f>
        <v>0</v>
      </c>
      <c r="AL35" s="317">
        <f>ПП!T23</f>
        <v>0</v>
      </c>
      <c r="AM35" s="400">
        <f>SUMIFS('Отчет РПЗ(ПЗ)_ПЗИП'!$T:$T,'Отчет РПЗ(ПЗ)_ПЗИП'!$G:$G,Справочно!$C19,'Отчет РПЗ(ПЗ)_ПЗИП'!$K:$K,ПП!$S$14)</f>
        <v>0</v>
      </c>
      <c r="AN35" s="355">
        <f>ПП!U23</f>
        <v>0</v>
      </c>
      <c r="AO35" s="402">
        <f t="shared" si="7"/>
        <v>0</v>
      </c>
      <c r="AP35" s="357">
        <f t="shared" si="8"/>
        <v>0</v>
      </c>
      <c r="AQ35" s="403">
        <f t="shared" si="9"/>
        <v>0</v>
      </c>
      <c r="AR35" s="329">
        <f>ПП!W23</f>
        <v>0</v>
      </c>
      <c r="AS35" s="290">
        <f>COUNTIFS('Отчет РПЗ(ПЗ)_ПЗИП'!$G:$G,Справочно!$C19,'Отчет РПЗ(ПЗ)_ПЗИП'!$K:$K,ПП!$W$14)</f>
        <v>0</v>
      </c>
      <c r="AT35" s="317">
        <f>ПП!X23</f>
        <v>0</v>
      </c>
      <c r="AU35" s="289">
        <f>SUMIFS('Отчет РПЗ(ПЗ)_ПЗИП'!$T:$T,'Отчет РПЗ(ПЗ)_ПЗИП'!$G:$G,Справочно!$C19,'Отчет РПЗ(ПЗ)_ПЗИП'!$K:$K,ПП!$W$14)</f>
        <v>0</v>
      </c>
      <c r="AV35" s="57">
        <f>ПП!Y23</f>
        <v>0</v>
      </c>
      <c r="AW35" s="290">
        <f>COUNTIFS('Отчет РПЗ(ПЗ)_ПЗИП'!$G:$G,Справочно!$C19,'Отчет РПЗ(ПЗ)_ПЗИП'!$K:$K,ПП!$Y$14)</f>
        <v>0</v>
      </c>
      <c r="AX35" s="339">
        <f>ПП!Z23</f>
        <v>0</v>
      </c>
      <c r="AY35" s="289">
        <f>SUMIFS('Отчет РПЗ(ПЗ)_ПЗИП'!$T:$T,'Отчет РПЗ(ПЗ)_ПЗИП'!$G:$G,Справочно!$C19,'Отчет РПЗ(ПЗ)_ПЗИП'!$K:$K,ПП!$Y$14)</f>
        <v>0</v>
      </c>
      <c r="AZ35" s="57">
        <f>ПП!AA23</f>
        <v>0</v>
      </c>
      <c r="BA35" s="290">
        <f>COUNTIFS('Отчет РПЗ(ПЗ)_ПЗИП'!$G:$G,Справочно!$C19,'Отчет РПЗ(ПЗ)_ПЗИП'!$K:$K,ПП!$AA$14)</f>
        <v>0</v>
      </c>
      <c r="BB35" s="317">
        <f>ПП!AB23</f>
        <v>0</v>
      </c>
      <c r="BC35" s="291">
        <f>SUMIFS('Отчет РПЗ(ПЗ)_ПЗИП'!$T:$T,'Отчет РПЗ(ПЗ)_ПЗИП'!$G:$G,Справочно!$C19,'Отчет РПЗ(ПЗ)_ПЗИП'!$K:$K,ПП!$AA$14)</f>
        <v>0</v>
      </c>
      <c r="BD35" s="355">
        <f>ПП!AC23</f>
        <v>0</v>
      </c>
      <c r="BE35" s="381">
        <f t="shared" si="10"/>
        <v>0</v>
      </c>
      <c r="BF35" s="357">
        <f t="shared" si="11"/>
        <v>0</v>
      </c>
      <c r="BG35" s="382">
        <f t="shared" si="12"/>
        <v>0</v>
      </c>
      <c r="BH35" s="329">
        <f>ПП!AE23</f>
        <v>0</v>
      </c>
      <c r="BI35" s="366">
        <f>COUNTIFS('Отчет РПЗ(ПЗ)_ПЗИП'!$G:$G,Справочно!$C19,'Отчет РПЗ(ПЗ)_ПЗИП'!$K:$K,ПП!$AE$14)</f>
        <v>0</v>
      </c>
      <c r="BJ35" s="317">
        <f>ПП!AF23</f>
        <v>0</v>
      </c>
      <c r="BK35" s="368">
        <f>SUMIFS('Отчет РПЗ(ПЗ)_ПЗИП'!$T:$T,'Отчет РПЗ(ПЗ)_ПЗИП'!$G:$G,Справочно!$C19,'Отчет РПЗ(ПЗ)_ПЗИП'!$K:$K,ПП!$AE$14)</f>
        <v>0</v>
      </c>
      <c r="BL35" s="57">
        <f>ПП!AG23</f>
        <v>0</v>
      </c>
      <c r="BM35" s="366">
        <f>COUNTIFS('Отчет РПЗ(ПЗ)_ПЗИП'!$G:$G,Справочно!$C19,'Отчет РПЗ(ПЗ)_ПЗИП'!$K:$K,ПП!$AG$14)</f>
        <v>0</v>
      </c>
      <c r="BN35" s="339">
        <f>ПП!AH23</f>
        <v>0</v>
      </c>
      <c r="BO35" s="368">
        <f>SUMIFS('Отчет РПЗ(ПЗ)_ПЗИП'!$T:$T,'Отчет РПЗ(ПЗ)_ПЗИП'!$G:$G,Справочно!$C19,'Отчет РПЗ(ПЗ)_ПЗИП'!$K:$K,ПП!$AG$14)</f>
        <v>0</v>
      </c>
      <c r="BP35" s="57">
        <f>ПП!AI23</f>
        <v>0</v>
      </c>
      <c r="BQ35" s="366">
        <f>COUNTIFS('Отчет РПЗ(ПЗ)_ПЗИП'!$G:$G,Справочно!$C19,'Отчет РПЗ(ПЗ)_ПЗИП'!$K:$K,ПП!$AI$14)</f>
        <v>0</v>
      </c>
      <c r="BR35" s="317">
        <f>ПП!AJ23</f>
        <v>0</v>
      </c>
      <c r="BS35" s="372">
        <f>SUMIFS('Отчет РПЗ(ПЗ)_ПЗИП'!$T:$T,'Отчет РПЗ(ПЗ)_ПЗИП'!$G:$G,Справочно!$C19,'Отчет РПЗ(ПЗ)_ПЗИП'!$K:$K,ПП!$AI$14)</f>
        <v>0</v>
      </c>
      <c r="BT35" s="355">
        <f>ПП!AK23</f>
        <v>0</v>
      </c>
      <c r="BU35" s="374">
        <f t="shared" si="13"/>
        <v>0</v>
      </c>
      <c r="BV35" s="357">
        <f t="shared" si="14"/>
        <v>0</v>
      </c>
      <c r="BW35" s="375">
        <f t="shared" si="15"/>
        <v>0</v>
      </c>
    </row>
    <row r="36" spans="2:75" ht="13.5" thickBot="1" x14ac:dyDescent="0.25">
      <c r="B36" s="114" t="s">
        <v>117</v>
      </c>
      <c r="C36" s="131">
        <f>ПП!B24</f>
        <v>211</v>
      </c>
      <c r="D36" s="132">
        <f>ПП!C24</f>
        <v>0.80842911877394641</v>
      </c>
      <c r="E36" s="79">
        <f>COUNTIF('Отчет РПЗ(ПЗ)_ПЗИП'!$G:$G,Справочно!$C20)</f>
        <v>24</v>
      </c>
      <c r="F36" s="80">
        <f t="shared" si="2"/>
        <v>0.51063829787234039</v>
      </c>
      <c r="G36" s="201">
        <f>ПП!D24</f>
        <v>172578503.95192605</v>
      </c>
      <c r="H36" s="134">
        <f>ПП!E24</f>
        <v>0.1902337507292966</v>
      </c>
      <c r="I36" s="203">
        <f>SUMIF('Отчет РПЗ(ПЗ)_ПЗИП'!$G:$G,Справочно!$C20,'Отчет РПЗ(ПЗ)_ПЗИП'!$AD:$AD)</f>
        <v>1559109.44</v>
      </c>
      <c r="J36" s="81">
        <f t="shared" si="3"/>
        <v>0.2383571168780845</v>
      </c>
      <c r="K36" s="77"/>
      <c r="L36" s="329">
        <f>ПП!G24</f>
        <v>53</v>
      </c>
      <c r="M36" s="297">
        <f>COUNTIFS('Отчет РПЗ(ПЗ)_ПЗИП'!$G:$G,Справочно!$C20,'Отчет РПЗ(ПЗ)_ПЗИП'!$K:$K,ПП!$G$14)</f>
        <v>2</v>
      </c>
      <c r="N36" s="317">
        <f>ПП!H24</f>
        <v>31228274</v>
      </c>
      <c r="O36" s="296">
        <f>SUMIFS('Отчет РПЗ(ПЗ)_ПЗИП'!$T:$T,'Отчет РПЗ(ПЗ)_ПЗИП'!$G:$G,Справочно!$C20,'Отчет РПЗ(ПЗ)_ПЗИП'!$K:$K,ПП!$G$14)</f>
        <v>988992</v>
      </c>
      <c r="P36" s="57">
        <f>ПП!I24</f>
        <v>14</v>
      </c>
      <c r="Q36" s="297">
        <f>COUNTIFS('Отчет РПЗ(ПЗ)_ПЗИП'!$G:$G,Справочно!$C20,'Отчет РПЗ(ПЗ)_ПЗИП'!$K:$K,ПП!$I$14)</f>
        <v>6</v>
      </c>
      <c r="R36" s="339">
        <f>ПП!J24</f>
        <v>13223749.94348</v>
      </c>
      <c r="S36" s="296">
        <f>SUMIFS('Отчет РПЗ(ПЗ)_ПЗИП'!$T:$T,'Отчет РПЗ(ПЗ)_ПЗИП'!$G:$G,Справочно!$C20,'Отчет РПЗ(ПЗ)_ПЗИП'!$K:$K,ПП!$I$14)</f>
        <v>9274774.9434799999</v>
      </c>
      <c r="T36" s="57">
        <f>ПП!K24</f>
        <v>31</v>
      </c>
      <c r="U36" s="297">
        <f>COUNTIFS('Отчет РПЗ(ПЗ)_ПЗИП'!$G:$G,Справочно!$C20,'Отчет РПЗ(ПЗ)_ПЗИП'!$K:$K,ПП!$K$14)</f>
        <v>16</v>
      </c>
      <c r="V36" s="317">
        <f>ПП!L24</f>
        <v>48991082.008446001</v>
      </c>
      <c r="W36" s="298">
        <f>SUMIFS('Отчет РПЗ(ПЗ)_ПЗИП'!$T:$T,'Отчет РПЗ(ПЗ)_ПЗИП'!$G:$G,Справочно!$C20,'Отчет РПЗ(ПЗ)_ПЗИП'!$K:$K,ПП!$K$14)</f>
        <v>38419597.008446001</v>
      </c>
      <c r="X36" s="355">
        <f>ПП!M24</f>
        <v>98</v>
      </c>
      <c r="Y36" s="356">
        <f t="shared" si="4"/>
        <v>24</v>
      </c>
      <c r="Z36" s="357">
        <f t="shared" si="5"/>
        <v>93443105.951925993</v>
      </c>
      <c r="AA36" s="358">
        <f t="shared" si="6"/>
        <v>48683363.951926</v>
      </c>
      <c r="AB36" s="329">
        <f>ПП!O24</f>
        <v>52</v>
      </c>
      <c r="AC36" s="394">
        <f>COUNTIFS('Отчет РПЗ(ПЗ)_ПЗИП'!$G:$G,Справочно!$C20,'Отчет РПЗ(ПЗ)_ПЗИП'!$K:$K,ПП!$O$14)</f>
        <v>0</v>
      </c>
      <c r="AD36" s="317">
        <f>ПП!P24</f>
        <v>36586767</v>
      </c>
      <c r="AE36" s="397">
        <f>SUMIFS('Отчет РПЗ(ПЗ)_ПЗИП'!$T:$T,'Отчет РПЗ(ПЗ)_ПЗИП'!$G:$G,Справочно!$C20,'Отчет РПЗ(ПЗ)_ПЗИП'!$K:$K,ПП!$O$14)</f>
        <v>0</v>
      </c>
      <c r="AF36" s="57">
        <f>ПП!Q24</f>
        <v>2</v>
      </c>
      <c r="AG36" s="394">
        <f>COUNTIFS('Отчет РПЗ(ПЗ)_ПЗИП'!$G:$G,Справочно!$C20,'Отчет РПЗ(ПЗ)_ПЗИП'!$K:$K,ПП!$Q$14)</f>
        <v>0</v>
      </c>
      <c r="AH36" s="339">
        <f>ПП!R24</f>
        <v>5177000</v>
      </c>
      <c r="AI36" s="397">
        <f>SUMIFS('Отчет РПЗ(ПЗ)_ПЗИП'!$T:$T,'Отчет РПЗ(ПЗ)_ПЗИП'!$G:$G,Справочно!$C20,'Отчет РПЗ(ПЗ)_ПЗИП'!$K:$K,ПП!$Q$14)</f>
        <v>0</v>
      </c>
      <c r="AJ36" s="57">
        <f>ПП!S24</f>
        <v>12</v>
      </c>
      <c r="AK36" s="394">
        <f>COUNTIFS('Отчет РПЗ(ПЗ)_ПЗИП'!$G:$G,Справочно!$C20,'Отчет РПЗ(ПЗ)_ПЗИП'!$K:$K,ПП!$S$14)</f>
        <v>0</v>
      </c>
      <c r="AL36" s="317">
        <f>ПП!T24</f>
        <v>7066617</v>
      </c>
      <c r="AM36" s="400">
        <f>SUMIFS('Отчет РПЗ(ПЗ)_ПЗИП'!$T:$T,'Отчет РПЗ(ПЗ)_ПЗИП'!$G:$G,Справочно!$C20,'Отчет РПЗ(ПЗ)_ПЗИП'!$K:$K,ПП!$S$14)</f>
        <v>0</v>
      </c>
      <c r="AN36" s="355">
        <f>ПП!U24</f>
        <v>66</v>
      </c>
      <c r="AO36" s="402">
        <f t="shared" si="7"/>
        <v>0</v>
      </c>
      <c r="AP36" s="357">
        <f t="shared" si="8"/>
        <v>48830384</v>
      </c>
      <c r="AQ36" s="403">
        <f t="shared" si="9"/>
        <v>0</v>
      </c>
      <c r="AR36" s="329">
        <f>ПП!W24</f>
        <v>9</v>
      </c>
      <c r="AS36" s="290">
        <f>COUNTIFS('Отчет РПЗ(ПЗ)_ПЗИП'!$G:$G,Справочно!$C20,'Отчет РПЗ(ПЗ)_ПЗИП'!$K:$K,ПП!$W$14)</f>
        <v>0</v>
      </c>
      <c r="AT36" s="317">
        <f>ПП!X24</f>
        <v>2272294</v>
      </c>
      <c r="AU36" s="289">
        <f>SUMIFS('Отчет РПЗ(ПЗ)_ПЗИП'!$T:$T,'Отчет РПЗ(ПЗ)_ПЗИП'!$G:$G,Справочно!$C20,'Отчет РПЗ(ПЗ)_ПЗИП'!$K:$K,ПП!$W$14)</f>
        <v>0</v>
      </c>
      <c r="AV36" s="57">
        <f>ПП!Y24</f>
        <v>4</v>
      </c>
      <c r="AW36" s="290">
        <f>COUNTIFS('Отчет РПЗ(ПЗ)_ПЗИП'!$G:$G,Справочно!$C20,'Отчет РПЗ(ПЗ)_ПЗИП'!$K:$K,ПП!$Y$14)</f>
        <v>0</v>
      </c>
      <c r="AX36" s="339">
        <f>ПП!Z24</f>
        <v>5651700</v>
      </c>
      <c r="AY36" s="289">
        <f>SUMIFS('Отчет РПЗ(ПЗ)_ПЗИП'!$T:$T,'Отчет РПЗ(ПЗ)_ПЗИП'!$G:$G,Справочно!$C20,'Отчет РПЗ(ПЗ)_ПЗИП'!$K:$K,ПП!$Y$14)</f>
        <v>0</v>
      </c>
      <c r="AZ36" s="57">
        <f>ПП!AA24</f>
        <v>1</v>
      </c>
      <c r="BA36" s="290">
        <f>COUNTIFS('Отчет РПЗ(ПЗ)_ПЗИП'!$G:$G,Справочно!$C20,'Отчет РПЗ(ПЗ)_ПЗИП'!$K:$K,ПП!$AA$14)</f>
        <v>0</v>
      </c>
      <c r="BB36" s="317">
        <f>ПП!AB24</f>
        <v>590000</v>
      </c>
      <c r="BC36" s="291">
        <f>SUMIFS('Отчет РПЗ(ПЗ)_ПЗИП'!$T:$T,'Отчет РПЗ(ПЗ)_ПЗИП'!$G:$G,Справочно!$C20,'Отчет РПЗ(ПЗ)_ПЗИП'!$K:$K,ПП!$AA$14)</f>
        <v>0</v>
      </c>
      <c r="BD36" s="355">
        <f>ПП!AC24</f>
        <v>14</v>
      </c>
      <c r="BE36" s="381">
        <f t="shared" si="10"/>
        <v>0</v>
      </c>
      <c r="BF36" s="357">
        <f t="shared" si="11"/>
        <v>8513994</v>
      </c>
      <c r="BG36" s="382">
        <f t="shared" si="12"/>
        <v>0</v>
      </c>
      <c r="BH36" s="329">
        <f>ПП!AE24</f>
        <v>12</v>
      </c>
      <c r="BI36" s="366">
        <f>COUNTIFS('Отчет РПЗ(ПЗ)_ПЗИП'!$G:$G,Справочно!$C20,'Отчет РПЗ(ПЗ)_ПЗИП'!$K:$K,ПП!$AE$14)</f>
        <v>0</v>
      </c>
      <c r="BJ36" s="317">
        <f>ПП!AF24</f>
        <v>6034112</v>
      </c>
      <c r="BK36" s="368">
        <f>SUMIFS('Отчет РПЗ(ПЗ)_ПЗИП'!$T:$T,'Отчет РПЗ(ПЗ)_ПЗИП'!$G:$G,Справочно!$C20,'Отчет РПЗ(ПЗ)_ПЗИП'!$K:$K,ПП!$AE$14)</f>
        <v>0</v>
      </c>
      <c r="BL36" s="57">
        <f>ПП!AG24</f>
        <v>2</v>
      </c>
      <c r="BM36" s="366">
        <f>COUNTIFS('Отчет РПЗ(ПЗ)_ПЗИП'!$G:$G,Справочно!$C20,'Отчет РПЗ(ПЗ)_ПЗИП'!$K:$K,ПП!$AG$14)</f>
        <v>0</v>
      </c>
      <c r="BN36" s="339">
        <f>ПП!AH24</f>
        <v>476200</v>
      </c>
      <c r="BO36" s="368">
        <f>SUMIFS('Отчет РПЗ(ПЗ)_ПЗИП'!$T:$T,'Отчет РПЗ(ПЗ)_ПЗИП'!$G:$G,Справочно!$C20,'Отчет РПЗ(ПЗ)_ПЗИП'!$K:$K,ПП!$AG$14)</f>
        <v>0</v>
      </c>
      <c r="BP36" s="57">
        <f>ПП!AI24</f>
        <v>0</v>
      </c>
      <c r="BQ36" s="366">
        <f>COUNTIFS('Отчет РПЗ(ПЗ)_ПЗИП'!$G:$G,Справочно!$C20,'Отчет РПЗ(ПЗ)_ПЗИП'!$K:$K,ПП!$AI$14)</f>
        <v>0</v>
      </c>
      <c r="BR36" s="317">
        <f>ПП!AJ24</f>
        <v>0</v>
      </c>
      <c r="BS36" s="372">
        <f>SUMIFS('Отчет РПЗ(ПЗ)_ПЗИП'!$T:$T,'Отчет РПЗ(ПЗ)_ПЗИП'!$G:$G,Справочно!$C20,'Отчет РПЗ(ПЗ)_ПЗИП'!$K:$K,ПП!$AI$14)</f>
        <v>0</v>
      </c>
      <c r="BT36" s="355">
        <f>ПП!AK24</f>
        <v>14</v>
      </c>
      <c r="BU36" s="374">
        <f t="shared" si="13"/>
        <v>0</v>
      </c>
      <c r="BV36" s="357">
        <f t="shared" si="14"/>
        <v>6510312</v>
      </c>
      <c r="BW36" s="375">
        <f t="shared" si="15"/>
        <v>0</v>
      </c>
    </row>
    <row r="37" spans="2:75" ht="13.5" thickBot="1" x14ac:dyDescent="0.25">
      <c r="B37" s="114" t="s">
        <v>272</v>
      </c>
      <c r="C37" s="131">
        <f>ПП!B25</f>
        <v>0</v>
      </c>
      <c r="D37" s="132">
        <f>ПП!C25</f>
        <v>0</v>
      </c>
      <c r="E37" s="79">
        <f>COUNTIF('Отчет РПЗ(ПЗ)_ПЗИП'!$G:$G,Справочно!$C21)</f>
        <v>0</v>
      </c>
      <c r="F37" s="80">
        <f t="shared" si="2"/>
        <v>0</v>
      </c>
      <c r="G37" s="201">
        <f>ПП!D25</f>
        <v>0</v>
      </c>
      <c r="H37" s="134">
        <f>ПП!E25</f>
        <v>0</v>
      </c>
      <c r="I37" s="203">
        <f>SUMIF('Отчет РПЗ(ПЗ)_ПЗИП'!$G:$G,Справочно!$C21,'Отчет РПЗ(ПЗ)_ПЗИП'!$AD:$AD)</f>
        <v>0</v>
      </c>
      <c r="J37" s="81">
        <f t="shared" si="3"/>
        <v>0</v>
      </c>
      <c r="K37" s="77"/>
      <c r="L37" s="329">
        <f>ПП!G25</f>
        <v>0</v>
      </c>
      <c r="M37" s="297">
        <f>COUNTIFS('Отчет РПЗ(ПЗ)_ПЗИП'!$G:$G,Справочно!$C21,'Отчет РПЗ(ПЗ)_ПЗИП'!$K:$K,ПП!$G$14)</f>
        <v>0</v>
      </c>
      <c r="N37" s="317">
        <f>ПП!H25</f>
        <v>0</v>
      </c>
      <c r="O37" s="296">
        <f>SUMIFS('Отчет РПЗ(ПЗ)_ПЗИП'!$T:$T,'Отчет РПЗ(ПЗ)_ПЗИП'!$G:$G,Справочно!$C21,'Отчет РПЗ(ПЗ)_ПЗИП'!$K:$K,ПП!$G$14)</f>
        <v>0</v>
      </c>
      <c r="P37" s="57">
        <f>ПП!I25</f>
        <v>0</v>
      </c>
      <c r="Q37" s="297">
        <f>COUNTIFS('Отчет РПЗ(ПЗ)_ПЗИП'!$G:$G,Справочно!$C21,'Отчет РПЗ(ПЗ)_ПЗИП'!$K:$K,ПП!$I$14)</f>
        <v>0</v>
      </c>
      <c r="R37" s="339">
        <f>ПП!J25</f>
        <v>0</v>
      </c>
      <c r="S37" s="296">
        <f>SUMIFS('Отчет РПЗ(ПЗ)_ПЗИП'!$T:$T,'Отчет РПЗ(ПЗ)_ПЗИП'!$G:$G,Справочно!$C21,'Отчет РПЗ(ПЗ)_ПЗИП'!$K:$K,ПП!$I$14)</f>
        <v>0</v>
      </c>
      <c r="T37" s="57">
        <f>ПП!K25</f>
        <v>0</v>
      </c>
      <c r="U37" s="297">
        <f>COUNTIFS('Отчет РПЗ(ПЗ)_ПЗИП'!$G:$G,Справочно!$C21,'Отчет РПЗ(ПЗ)_ПЗИП'!$K:$K,ПП!$K$14)</f>
        <v>0</v>
      </c>
      <c r="V37" s="317">
        <f>ПП!L25</f>
        <v>0</v>
      </c>
      <c r="W37" s="298">
        <f>SUMIFS('Отчет РПЗ(ПЗ)_ПЗИП'!$T:$T,'Отчет РПЗ(ПЗ)_ПЗИП'!$G:$G,Справочно!$C21,'Отчет РПЗ(ПЗ)_ПЗИП'!$K:$K,ПП!$K$14)</f>
        <v>0</v>
      </c>
      <c r="X37" s="355">
        <f>ПП!M25</f>
        <v>0</v>
      </c>
      <c r="Y37" s="356">
        <f t="shared" si="4"/>
        <v>0</v>
      </c>
      <c r="Z37" s="357">
        <f t="shared" si="5"/>
        <v>0</v>
      </c>
      <c r="AA37" s="358">
        <f t="shared" si="6"/>
        <v>0</v>
      </c>
      <c r="AB37" s="329">
        <f>ПП!O25</f>
        <v>0</v>
      </c>
      <c r="AC37" s="394">
        <f>COUNTIFS('Отчет РПЗ(ПЗ)_ПЗИП'!$G:$G,Справочно!$C21,'Отчет РПЗ(ПЗ)_ПЗИП'!$K:$K,ПП!$O$14)</f>
        <v>0</v>
      </c>
      <c r="AD37" s="317">
        <f>ПП!P25</f>
        <v>0</v>
      </c>
      <c r="AE37" s="397">
        <f>SUMIFS('Отчет РПЗ(ПЗ)_ПЗИП'!$T:$T,'Отчет РПЗ(ПЗ)_ПЗИП'!$G:$G,Справочно!$C21,'Отчет РПЗ(ПЗ)_ПЗИП'!$K:$K,ПП!$O$14)</f>
        <v>0</v>
      </c>
      <c r="AF37" s="57">
        <f>ПП!Q25</f>
        <v>0</v>
      </c>
      <c r="AG37" s="394">
        <f>COUNTIFS('Отчет РПЗ(ПЗ)_ПЗИП'!$G:$G,Справочно!$C21,'Отчет РПЗ(ПЗ)_ПЗИП'!$K:$K,ПП!$Q$14)</f>
        <v>0</v>
      </c>
      <c r="AH37" s="339">
        <f>ПП!R25</f>
        <v>0</v>
      </c>
      <c r="AI37" s="397">
        <f>SUMIFS('Отчет РПЗ(ПЗ)_ПЗИП'!$T:$T,'Отчет РПЗ(ПЗ)_ПЗИП'!$G:$G,Справочно!$C21,'Отчет РПЗ(ПЗ)_ПЗИП'!$K:$K,ПП!$Q$14)</f>
        <v>0</v>
      </c>
      <c r="AJ37" s="57">
        <f>ПП!S25</f>
        <v>0</v>
      </c>
      <c r="AK37" s="394">
        <f>COUNTIFS('Отчет РПЗ(ПЗ)_ПЗИП'!$G:$G,Справочно!$C21,'Отчет РПЗ(ПЗ)_ПЗИП'!$K:$K,ПП!$S$14)</f>
        <v>0</v>
      </c>
      <c r="AL37" s="317">
        <f>ПП!T25</f>
        <v>0</v>
      </c>
      <c r="AM37" s="400">
        <f>SUMIFS('Отчет РПЗ(ПЗ)_ПЗИП'!$T:$T,'Отчет РПЗ(ПЗ)_ПЗИП'!$G:$G,Справочно!$C21,'Отчет РПЗ(ПЗ)_ПЗИП'!$K:$K,ПП!$S$14)</f>
        <v>0</v>
      </c>
      <c r="AN37" s="355">
        <f>ПП!U25</f>
        <v>0</v>
      </c>
      <c r="AO37" s="402">
        <f t="shared" si="7"/>
        <v>0</v>
      </c>
      <c r="AP37" s="357">
        <f t="shared" si="8"/>
        <v>0</v>
      </c>
      <c r="AQ37" s="403">
        <f t="shared" si="9"/>
        <v>0</v>
      </c>
      <c r="AR37" s="329">
        <f>ПП!W25</f>
        <v>0</v>
      </c>
      <c r="AS37" s="290">
        <f>COUNTIFS('Отчет РПЗ(ПЗ)_ПЗИП'!$G:$G,Справочно!$C21,'Отчет РПЗ(ПЗ)_ПЗИП'!$K:$K,ПП!$W$14)</f>
        <v>0</v>
      </c>
      <c r="AT37" s="317">
        <f>ПП!X25</f>
        <v>0</v>
      </c>
      <c r="AU37" s="289">
        <f>SUMIFS('Отчет РПЗ(ПЗ)_ПЗИП'!$T:$T,'Отчет РПЗ(ПЗ)_ПЗИП'!$G:$G,Справочно!$C21,'Отчет РПЗ(ПЗ)_ПЗИП'!$K:$K,ПП!$W$14)</f>
        <v>0</v>
      </c>
      <c r="AV37" s="57">
        <f>ПП!Y25</f>
        <v>0</v>
      </c>
      <c r="AW37" s="290">
        <f>COUNTIFS('Отчет РПЗ(ПЗ)_ПЗИП'!$G:$G,Справочно!$C21,'Отчет РПЗ(ПЗ)_ПЗИП'!$K:$K,ПП!$Y$14)</f>
        <v>0</v>
      </c>
      <c r="AX37" s="339">
        <f>ПП!Z25</f>
        <v>0</v>
      </c>
      <c r="AY37" s="289">
        <f>SUMIFS('Отчет РПЗ(ПЗ)_ПЗИП'!$T:$T,'Отчет РПЗ(ПЗ)_ПЗИП'!$G:$G,Справочно!$C21,'Отчет РПЗ(ПЗ)_ПЗИП'!$K:$K,ПП!$Y$14)</f>
        <v>0</v>
      </c>
      <c r="AZ37" s="57">
        <f>ПП!AA25</f>
        <v>0</v>
      </c>
      <c r="BA37" s="290">
        <f>COUNTIFS('Отчет РПЗ(ПЗ)_ПЗИП'!$G:$G,Справочно!$C21,'Отчет РПЗ(ПЗ)_ПЗИП'!$K:$K,ПП!$AA$14)</f>
        <v>0</v>
      </c>
      <c r="BB37" s="317">
        <f>ПП!AB25</f>
        <v>0</v>
      </c>
      <c r="BC37" s="291">
        <f>SUMIFS('Отчет РПЗ(ПЗ)_ПЗИП'!$T:$T,'Отчет РПЗ(ПЗ)_ПЗИП'!$G:$G,Справочно!$C21,'Отчет РПЗ(ПЗ)_ПЗИП'!$K:$K,ПП!$AA$14)</f>
        <v>0</v>
      </c>
      <c r="BD37" s="355">
        <f>ПП!AC25</f>
        <v>0</v>
      </c>
      <c r="BE37" s="381">
        <f t="shared" si="10"/>
        <v>0</v>
      </c>
      <c r="BF37" s="357">
        <f t="shared" si="11"/>
        <v>0</v>
      </c>
      <c r="BG37" s="382">
        <f t="shared" si="12"/>
        <v>0</v>
      </c>
      <c r="BH37" s="329">
        <f>ПП!AE25</f>
        <v>0</v>
      </c>
      <c r="BI37" s="366">
        <f>COUNTIFS('Отчет РПЗ(ПЗ)_ПЗИП'!$G:$G,Справочно!$C21,'Отчет РПЗ(ПЗ)_ПЗИП'!$K:$K,ПП!$AE$14)</f>
        <v>0</v>
      </c>
      <c r="BJ37" s="317">
        <f>ПП!AF25</f>
        <v>0</v>
      </c>
      <c r="BK37" s="368">
        <f>SUMIFS('Отчет РПЗ(ПЗ)_ПЗИП'!$T:$T,'Отчет РПЗ(ПЗ)_ПЗИП'!$G:$G,Справочно!$C21,'Отчет РПЗ(ПЗ)_ПЗИП'!$K:$K,ПП!$AE$14)</f>
        <v>0</v>
      </c>
      <c r="BL37" s="57">
        <f>ПП!AG25</f>
        <v>0</v>
      </c>
      <c r="BM37" s="366">
        <f>COUNTIFS('Отчет РПЗ(ПЗ)_ПЗИП'!$G:$G,Справочно!$C21,'Отчет РПЗ(ПЗ)_ПЗИП'!$K:$K,ПП!$AG$14)</f>
        <v>0</v>
      </c>
      <c r="BN37" s="339">
        <f>ПП!AH25</f>
        <v>0</v>
      </c>
      <c r="BO37" s="368">
        <f>SUMIFS('Отчет РПЗ(ПЗ)_ПЗИП'!$T:$T,'Отчет РПЗ(ПЗ)_ПЗИП'!$G:$G,Справочно!$C21,'Отчет РПЗ(ПЗ)_ПЗИП'!$K:$K,ПП!$AG$14)</f>
        <v>0</v>
      </c>
      <c r="BP37" s="57">
        <f>ПП!AI25</f>
        <v>0</v>
      </c>
      <c r="BQ37" s="366">
        <f>COUNTIFS('Отчет РПЗ(ПЗ)_ПЗИП'!$G:$G,Справочно!$C21,'Отчет РПЗ(ПЗ)_ПЗИП'!$K:$K,ПП!$AI$14)</f>
        <v>0</v>
      </c>
      <c r="BR37" s="317">
        <f>ПП!AJ25</f>
        <v>0</v>
      </c>
      <c r="BS37" s="372">
        <f>SUMIFS('Отчет РПЗ(ПЗ)_ПЗИП'!$T:$T,'Отчет РПЗ(ПЗ)_ПЗИП'!$G:$G,Справочно!$C21,'Отчет РПЗ(ПЗ)_ПЗИП'!$K:$K,ПП!$AI$14)</f>
        <v>0</v>
      </c>
      <c r="BT37" s="355">
        <f>ПП!AK25</f>
        <v>0</v>
      </c>
      <c r="BU37" s="374">
        <f t="shared" si="13"/>
        <v>0</v>
      </c>
      <c r="BV37" s="357">
        <f t="shared" si="14"/>
        <v>0</v>
      </c>
      <c r="BW37" s="375">
        <f t="shared" si="15"/>
        <v>0</v>
      </c>
    </row>
    <row r="38" spans="2:75" ht="13.5" thickBot="1" x14ac:dyDescent="0.25">
      <c r="B38" s="114" t="s">
        <v>176</v>
      </c>
      <c r="C38" s="131">
        <f>ПП!B26</f>
        <v>0</v>
      </c>
      <c r="D38" s="132">
        <f>ПП!C26</f>
        <v>0</v>
      </c>
      <c r="E38" s="79">
        <f>COUNTIF('Отчет РПЗ(ПЗ)_ПЗИП'!$G:$G,Справочно!$C22)</f>
        <v>0</v>
      </c>
      <c r="F38" s="80">
        <f t="shared" si="2"/>
        <v>0</v>
      </c>
      <c r="G38" s="201">
        <f>ПП!D26</f>
        <v>0</v>
      </c>
      <c r="H38" s="134">
        <f>ПП!E26</f>
        <v>0</v>
      </c>
      <c r="I38" s="203">
        <f>SUMIF('Отчет РПЗ(ПЗ)_ПЗИП'!$G:$G,Справочно!$C22,'Отчет РПЗ(ПЗ)_ПЗИП'!$AD:$AD)</f>
        <v>0</v>
      </c>
      <c r="J38" s="81">
        <f t="shared" si="3"/>
        <v>0</v>
      </c>
      <c r="K38" s="77"/>
      <c r="L38" s="329">
        <f>ПП!G26</f>
        <v>0</v>
      </c>
      <c r="M38" s="297">
        <f>COUNTIFS('Отчет РПЗ(ПЗ)_ПЗИП'!$G:$G,Справочно!$C22,'Отчет РПЗ(ПЗ)_ПЗИП'!$K:$K,ПП!$G$14)</f>
        <v>0</v>
      </c>
      <c r="N38" s="317">
        <f>ПП!H26</f>
        <v>0</v>
      </c>
      <c r="O38" s="296">
        <f>SUMIFS('Отчет РПЗ(ПЗ)_ПЗИП'!$T:$T,'Отчет РПЗ(ПЗ)_ПЗИП'!$G:$G,Справочно!$C22,'Отчет РПЗ(ПЗ)_ПЗИП'!$K:$K,ПП!$G$14)</f>
        <v>0</v>
      </c>
      <c r="P38" s="57">
        <f>ПП!I26</f>
        <v>0</v>
      </c>
      <c r="Q38" s="297">
        <f>COUNTIFS('Отчет РПЗ(ПЗ)_ПЗИП'!$G:$G,Справочно!$C22,'Отчет РПЗ(ПЗ)_ПЗИП'!$K:$K,ПП!$I$14)</f>
        <v>0</v>
      </c>
      <c r="R38" s="339">
        <f>ПП!J26</f>
        <v>0</v>
      </c>
      <c r="S38" s="296">
        <f>SUMIFS('Отчет РПЗ(ПЗ)_ПЗИП'!$T:$T,'Отчет РПЗ(ПЗ)_ПЗИП'!$G:$G,Справочно!$C22,'Отчет РПЗ(ПЗ)_ПЗИП'!$K:$K,ПП!$I$14)</f>
        <v>0</v>
      </c>
      <c r="T38" s="57">
        <f>ПП!K26</f>
        <v>0</v>
      </c>
      <c r="U38" s="297">
        <f>COUNTIFS('Отчет РПЗ(ПЗ)_ПЗИП'!$G:$G,Справочно!$C22,'Отчет РПЗ(ПЗ)_ПЗИП'!$K:$K,ПП!$K$14)</f>
        <v>0</v>
      </c>
      <c r="V38" s="317">
        <f>ПП!L26</f>
        <v>0</v>
      </c>
      <c r="W38" s="298">
        <f>SUMIFS('Отчет РПЗ(ПЗ)_ПЗИП'!$T:$T,'Отчет РПЗ(ПЗ)_ПЗИП'!$G:$G,Справочно!$C22,'Отчет РПЗ(ПЗ)_ПЗИП'!$K:$K,ПП!$K$14)</f>
        <v>0</v>
      </c>
      <c r="X38" s="355">
        <f>ПП!M26</f>
        <v>0</v>
      </c>
      <c r="Y38" s="356">
        <f t="shared" si="4"/>
        <v>0</v>
      </c>
      <c r="Z38" s="357">
        <f t="shared" si="5"/>
        <v>0</v>
      </c>
      <c r="AA38" s="358">
        <f t="shared" si="6"/>
        <v>0</v>
      </c>
      <c r="AB38" s="329">
        <f>ПП!O26</f>
        <v>0</v>
      </c>
      <c r="AC38" s="394">
        <f>COUNTIFS('Отчет РПЗ(ПЗ)_ПЗИП'!$G:$G,Справочно!$C22,'Отчет РПЗ(ПЗ)_ПЗИП'!$K:$K,ПП!$O$14)</f>
        <v>0</v>
      </c>
      <c r="AD38" s="317">
        <f>ПП!P26</f>
        <v>0</v>
      </c>
      <c r="AE38" s="397">
        <f>SUMIFS('Отчет РПЗ(ПЗ)_ПЗИП'!$T:$T,'Отчет РПЗ(ПЗ)_ПЗИП'!$G:$G,Справочно!$C22,'Отчет РПЗ(ПЗ)_ПЗИП'!$K:$K,ПП!$O$14)</f>
        <v>0</v>
      </c>
      <c r="AF38" s="57">
        <f>ПП!Q26</f>
        <v>0</v>
      </c>
      <c r="AG38" s="394">
        <f>COUNTIFS('Отчет РПЗ(ПЗ)_ПЗИП'!$G:$G,Справочно!$C22,'Отчет РПЗ(ПЗ)_ПЗИП'!$K:$K,ПП!$Q$14)</f>
        <v>0</v>
      </c>
      <c r="AH38" s="339">
        <f>ПП!R26</f>
        <v>0</v>
      </c>
      <c r="AI38" s="397">
        <f>SUMIFS('Отчет РПЗ(ПЗ)_ПЗИП'!$T:$T,'Отчет РПЗ(ПЗ)_ПЗИП'!$G:$G,Справочно!$C22,'Отчет РПЗ(ПЗ)_ПЗИП'!$K:$K,ПП!$Q$14)</f>
        <v>0</v>
      </c>
      <c r="AJ38" s="57">
        <f>ПП!S26</f>
        <v>0</v>
      </c>
      <c r="AK38" s="394">
        <f>COUNTIFS('Отчет РПЗ(ПЗ)_ПЗИП'!$G:$G,Справочно!$C22,'Отчет РПЗ(ПЗ)_ПЗИП'!$K:$K,ПП!$S$14)</f>
        <v>0</v>
      </c>
      <c r="AL38" s="317">
        <f>ПП!T26</f>
        <v>0</v>
      </c>
      <c r="AM38" s="400">
        <f>SUMIFS('Отчет РПЗ(ПЗ)_ПЗИП'!$T:$T,'Отчет РПЗ(ПЗ)_ПЗИП'!$G:$G,Справочно!$C22,'Отчет РПЗ(ПЗ)_ПЗИП'!$K:$K,ПП!$S$14)</f>
        <v>0</v>
      </c>
      <c r="AN38" s="355">
        <f>ПП!U26</f>
        <v>0</v>
      </c>
      <c r="AO38" s="402">
        <f t="shared" si="7"/>
        <v>0</v>
      </c>
      <c r="AP38" s="357">
        <f t="shared" si="8"/>
        <v>0</v>
      </c>
      <c r="AQ38" s="403">
        <f t="shared" si="9"/>
        <v>0</v>
      </c>
      <c r="AR38" s="329">
        <f>ПП!W26</f>
        <v>0</v>
      </c>
      <c r="AS38" s="290">
        <f>COUNTIFS('Отчет РПЗ(ПЗ)_ПЗИП'!$G:$G,Справочно!$C22,'Отчет РПЗ(ПЗ)_ПЗИП'!$K:$K,ПП!$W$14)</f>
        <v>0</v>
      </c>
      <c r="AT38" s="317">
        <f>ПП!X26</f>
        <v>0</v>
      </c>
      <c r="AU38" s="289">
        <f>SUMIFS('Отчет РПЗ(ПЗ)_ПЗИП'!$T:$T,'Отчет РПЗ(ПЗ)_ПЗИП'!$G:$G,Справочно!$C22,'Отчет РПЗ(ПЗ)_ПЗИП'!$K:$K,ПП!$W$14)</f>
        <v>0</v>
      </c>
      <c r="AV38" s="57">
        <f>ПП!Y26</f>
        <v>0</v>
      </c>
      <c r="AW38" s="290">
        <f>COUNTIFS('Отчет РПЗ(ПЗ)_ПЗИП'!$G:$G,Справочно!$C22,'Отчет РПЗ(ПЗ)_ПЗИП'!$K:$K,ПП!$Y$14)</f>
        <v>0</v>
      </c>
      <c r="AX38" s="339">
        <f>ПП!Z26</f>
        <v>0</v>
      </c>
      <c r="AY38" s="289">
        <f>SUMIFS('Отчет РПЗ(ПЗ)_ПЗИП'!$T:$T,'Отчет РПЗ(ПЗ)_ПЗИП'!$G:$G,Справочно!$C22,'Отчет РПЗ(ПЗ)_ПЗИП'!$K:$K,ПП!$Y$14)</f>
        <v>0</v>
      </c>
      <c r="AZ38" s="57">
        <f>ПП!AA26</f>
        <v>0</v>
      </c>
      <c r="BA38" s="290">
        <f>COUNTIFS('Отчет РПЗ(ПЗ)_ПЗИП'!$G:$G,Справочно!$C22,'Отчет РПЗ(ПЗ)_ПЗИП'!$K:$K,ПП!$AA$14)</f>
        <v>0</v>
      </c>
      <c r="BB38" s="317">
        <f>ПП!AB26</f>
        <v>0</v>
      </c>
      <c r="BC38" s="291">
        <f>SUMIFS('Отчет РПЗ(ПЗ)_ПЗИП'!$T:$T,'Отчет РПЗ(ПЗ)_ПЗИП'!$G:$G,Справочно!$C22,'Отчет РПЗ(ПЗ)_ПЗИП'!$K:$K,ПП!$AA$14)</f>
        <v>0</v>
      </c>
      <c r="BD38" s="355">
        <f>ПП!AC26</f>
        <v>0</v>
      </c>
      <c r="BE38" s="381">
        <f t="shared" si="10"/>
        <v>0</v>
      </c>
      <c r="BF38" s="357">
        <f t="shared" si="11"/>
        <v>0</v>
      </c>
      <c r="BG38" s="382">
        <f t="shared" si="12"/>
        <v>0</v>
      </c>
      <c r="BH38" s="329">
        <f>ПП!AE26</f>
        <v>0</v>
      </c>
      <c r="BI38" s="366">
        <f>COUNTIFS('Отчет РПЗ(ПЗ)_ПЗИП'!$G:$G,Справочно!$C22,'Отчет РПЗ(ПЗ)_ПЗИП'!$K:$K,ПП!$AE$14)</f>
        <v>0</v>
      </c>
      <c r="BJ38" s="317">
        <f>ПП!AF26</f>
        <v>0</v>
      </c>
      <c r="BK38" s="368">
        <f>SUMIFS('Отчет РПЗ(ПЗ)_ПЗИП'!$T:$T,'Отчет РПЗ(ПЗ)_ПЗИП'!$G:$G,Справочно!$C22,'Отчет РПЗ(ПЗ)_ПЗИП'!$K:$K,ПП!$AE$14)</f>
        <v>0</v>
      </c>
      <c r="BL38" s="57">
        <f>ПП!AG26</f>
        <v>0</v>
      </c>
      <c r="BM38" s="366">
        <f>COUNTIFS('Отчет РПЗ(ПЗ)_ПЗИП'!$G:$G,Справочно!$C22,'Отчет РПЗ(ПЗ)_ПЗИП'!$K:$K,ПП!$AG$14)</f>
        <v>0</v>
      </c>
      <c r="BN38" s="339">
        <f>ПП!AH26</f>
        <v>0</v>
      </c>
      <c r="BO38" s="368">
        <f>SUMIFS('Отчет РПЗ(ПЗ)_ПЗИП'!$T:$T,'Отчет РПЗ(ПЗ)_ПЗИП'!$G:$G,Справочно!$C22,'Отчет РПЗ(ПЗ)_ПЗИП'!$K:$K,ПП!$AG$14)</f>
        <v>0</v>
      </c>
      <c r="BP38" s="57">
        <f>ПП!AI26</f>
        <v>0</v>
      </c>
      <c r="BQ38" s="366">
        <f>COUNTIFS('Отчет РПЗ(ПЗ)_ПЗИП'!$G:$G,Справочно!$C22,'Отчет РПЗ(ПЗ)_ПЗИП'!$K:$K,ПП!$AI$14)</f>
        <v>0</v>
      </c>
      <c r="BR38" s="317">
        <f>ПП!AJ26</f>
        <v>0</v>
      </c>
      <c r="BS38" s="372">
        <f>SUMIFS('Отчет РПЗ(ПЗ)_ПЗИП'!$T:$T,'Отчет РПЗ(ПЗ)_ПЗИП'!$G:$G,Справочно!$C22,'Отчет РПЗ(ПЗ)_ПЗИП'!$K:$K,ПП!$AI$14)</f>
        <v>0</v>
      </c>
      <c r="BT38" s="355">
        <f>ПП!AK26</f>
        <v>0</v>
      </c>
      <c r="BU38" s="374">
        <f t="shared" si="13"/>
        <v>0</v>
      </c>
      <c r="BV38" s="357">
        <f t="shared" si="14"/>
        <v>0</v>
      </c>
      <c r="BW38" s="375">
        <f t="shared" si="15"/>
        <v>0</v>
      </c>
    </row>
    <row r="39" spans="2:75" ht="13.5" thickBot="1" x14ac:dyDescent="0.25">
      <c r="B39" s="114" t="s">
        <v>273</v>
      </c>
      <c r="C39" s="131">
        <f>ПП!B27</f>
        <v>0</v>
      </c>
      <c r="D39" s="132">
        <f>ПП!C27</f>
        <v>0</v>
      </c>
      <c r="E39" s="79">
        <f>COUNTIF('Отчет РПЗ(ПЗ)_ПЗИП'!$G:$G,Справочно!$C23)</f>
        <v>0</v>
      </c>
      <c r="F39" s="80">
        <f t="shared" si="2"/>
        <v>0</v>
      </c>
      <c r="G39" s="201">
        <f>ПП!D27</f>
        <v>0</v>
      </c>
      <c r="H39" s="134">
        <f>ПП!E27</f>
        <v>0</v>
      </c>
      <c r="I39" s="203">
        <f>SUMIF('Отчет РПЗ(ПЗ)_ПЗИП'!$G:$G,Справочно!$C23,'Отчет РПЗ(ПЗ)_ПЗИП'!$AD:$AD)</f>
        <v>0</v>
      </c>
      <c r="J39" s="81">
        <f t="shared" si="3"/>
        <v>0</v>
      </c>
      <c r="K39" s="77"/>
      <c r="L39" s="329">
        <f>ПП!G27</f>
        <v>0</v>
      </c>
      <c r="M39" s="297">
        <f>COUNTIFS('Отчет РПЗ(ПЗ)_ПЗИП'!$G:$G,Справочно!$C23,'Отчет РПЗ(ПЗ)_ПЗИП'!$K:$K,ПП!$G$14)</f>
        <v>0</v>
      </c>
      <c r="N39" s="317">
        <f>ПП!H27</f>
        <v>0</v>
      </c>
      <c r="O39" s="296">
        <f>SUMIFS('Отчет РПЗ(ПЗ)_ПЗИП'!$T:$T,'Отчет РПЗ(ПЗ)_ПЗИП'!$G:$G,Справочно!$C23,'Отчет РПЗ(ПЗ)_ПЗИП'!$K:$K,ПП!$G$14)</f>
        <v>0</v>
      </c>
      <c r="P39" s="57">
        <f>ПП!I27</f>
        <v>0</v>
      </c>
      <c r="Q39" s="297">
        <f>COUNTIFS('Отчет РПЗ(ПЗ)_ПЗИП'!$G:$G,Справочно!$C23,'Отчет РПЗ(ПЗ)_ПЗИП'!$K:$K,ПП!$I$14)</f>
        <v>0</v>
      </c>
      <c r="R39" s="339">
        <f>ПП!J27</f>
        <v>0</v>
      </c>
      <c r="S39" s="296">
        <f>SUMIFS('Отчет РПЗ(ПЗ)_ПЗИП'!$T:$T,'Отчет РПЗ(ПЗ)_ПЗИП'!$G:$G,Справочно!$C23,'Отчет РПЗ(ПЗ)_ПЗИП'!$K:$K,ПП!$I$14)</f>
        <v>0</v>
      </c>
      <c r="T39" s="57">
        <f>ПП!K27</f>
        <v>0</v>
      </c>
      <c r="U39" s="297">
        <f>COUNTIFS('Отчет РПЗ(ПЗ)_ПЗИП'!$G:$G,Справочно!$C23,'Отчет РПЗ(ПЗ)_ПЗИП'!$K:$K,ПП!$K$14)</f>
        <v>0</v>
      </c>
      <c r="V39" s="317">
        <f>ПП!L27</f>
        <v>0</v>
      </c>
      <c r="W39" s="298">
        <f>SUMIFS('Отчет РПЗ(ПЗ)_ПЗИП'!$T:$T,'Отчет РПЗ(ПЗ)_ПЗИП'!$G:$G,Справочно!$C23,'Отчет РПЗ(ПЗ)_ПЗИП'!$K:$K,ПП!$K$14)</f>
        <v>0</v>
      </c>
      <c r="X39" s="355">
        <f>ПП!M27</f>
        <v>0</v>
      </c>
      <c r="Y39" s="356">
        <f t="shared" si="4"/>
        <v>0</v>
      </c>
      <c r="Z39" s="357">
        <f t="shared" si="5"/>
        <v>0</v>
      </c>
      <c r="AA39" s="358">
        <f t="shared" si="6"/>
        <v>0</v>
      </c>
      <c r="AB39" s="329">
        <f>ПП!O27</f>
        <v>0</v>
      </c>
      <c r="AC39" s="394">
        <f>COUNTIFS('Отчет РПЗ(ПЗ)_ПЗИП'!$G:$G,Справочно!$C23,'Отчет РПЗ(ПЗ)_ПЗИП'!$K:$K,ПП!$O$14)</f>
        <v>0</v>
      </c>
      <c r="AD39" s="317">
        <f>ПП!P27</f>
        <v>0</v>
      </c>
      <c r="AE39" s="397">
        <f>SUMIFS('Отчет РПЗ(ПЗ)_ПЗИП'!$T:$T,'Отчет РПЗ(ПЗ)_ПЗИП'!$G:$G,Справочно!$C23,'Отчет РПЗ(ПЗ)_ПЗИП'!$K:$K,ПП!$O$14)</f>
        <v>0</v>
      </c>
      <c r="AF39" s="57">
        <f>ПП!Q27</f>
        <v>0</v>
      </c>
      <c r="AG39" s="394">
        <f>COUNTIFS('Отчет РПЗ(ПЗ)_ПЗИП'!$G:$G,Справочно!$C23,'Отчет РПЗ(ПЗ)_ПЗИП'!$K:$K,ПП!$Q$14)</f>
        <v>0</v>
      </c>
      <c r="AH39" s="339">
        <f>ПП!R27</f>
        <v>0</v>
      </c>
      <c r="AI39" s="397">
        <f>SUMIFS('Отчет РПЗ(ПЗ)_ПЗИП'!$T:$T,'Отчет РПЗ(ПЗ)_ПЗИП'!$G:$G,Справочно!$C23,'Отчет РПЗ(ПЗ)_ПЗИП'!$K:$K,ПП!$Q$14)</f>
        <v>0</v>
      </c>
      <c r="AJ39" s="57">
        <f>ПП!S27</f>
        <v>0</v>
      </c>
      <c r="AK39" s="394">
        <f>COUNTIFS('Отчет РПЗ(ПЗ)_ПЗИП'!$G:$G,Справочно!$C23,'Отчет РПЗ(ПЗ)_ПЗИП'!$K:$K,ПП!$S$14)</f>
        <v>0</v>
      </c>
      <c r="AL39" s="317">
        <f>ПП!T27</f>
        <v>0</v>
      </c>
      <c r="AM39" s="400">
        <f>SUMIFS('Отчет РПЗ(ПЗ)_ПЗИП'!$T:$T,'Отчет РПЗ(ПЗ)_ПЗИП'!$G:$G,Справочно!$C23,'Отчет РПЗ(ПЗ)_ПЗИП'!$K:$K,ПП!$S$14)</f>
        <v>0</v>
      </c>
      <c r="AN39" s="355">
        <f>ПП!U27</f>
        <v>0</v>
      </c>
      <c r="AO39" s="402">
        <f t="shared" si="7"/>
        <v>0</v>
      </c>
      <c r="AP39" s="357">
        <f t="shared" si="8"/>
        <v>0</v>
      </c>
      <c r="AQ39" s="403">
        <f t="shared" si="9"/>
        <v>0</v>
      </c>
      <c r="AR39" s="329">
        <f>ПП!W27</f>
        <v>0</v>
      </c>
      <c r="AS39" s="290">
        <f>COUNTIFS('Отчет РПЗ(ПЗ)_ПЗИП'!$G:$G,Справочно!$C23,'Отчет РПЗ(ПЗ)_ПЗИП'!$K:$K,ПП!$W$14)</f>
        <v>0</v>
      </c>
      <c r="AT39" s="317">
        <f>ПП!X27</f>
        <v>0</v>
      </c>
      <c r="AU39" s="289">
        <f>SUMIFS('Отчет РПЗ(ПЗ)_ПЗИП'!$T:$T,'Отчет РПЗ(ПЗ)_ПЗИП'!$G:$G,Справочно!$C23,'Отчет РПЗ(ПЗ)_ПЗИП'!$K:$K,ПП!$W$14)</f>
        <v>0</v>
      </c>
      <c r="AV39" s="57">
        <f>ПП!Y27</f>
        <v>0</v>
      </c>
      <c r="AW39" s="290">
        <f>COUNTIFS('Отчет РПЗ(ПЗ)_ПЗИП'!$G:$G,Справочно!$C23,'Отчет РПЗ(ПЗ)_ПЗИП'!$K:$K,ПП!$Y$14)</f>
        <v>0</v>
      </c>
      <c r="AX39" s="339">
        <f>ПП!Z27</f>
        <v>0</v>
      </c>
      <c r="AY39" s="289">
        <f>SUMIFS('Отчет РПЗ(ПЗ)_ПЗИП'!$T:$T,'Отчет РПЗ(ПЗ)_ПЗИП'!$G:$G,Справочно!$C23,'Отчет РПЗ(ПЗ)_ПЗИП'!$K:$K,ПП!$Y$14)</f>
        <v>0</v>
      </c>
      <c r="AZ39" s="57">
        <f>ПП!AA27</f>
        <v>0</v>
      </c>
      <c r="BA39" s="290">
        <f>COUNTIFS('Отчет РПЗ(ПЗ)_ПЗИП'!$G:$G,Справочно!$C23,'Отчет РПЗ(ПЗ)_ПЗИП'!$K:$K,ПП!$AA$14)</f>
        <v>0</v>
      </c>
      <c r="BB39" s="317">
        <f>ПП!AB27</f>
        <v>0</v>
      </c>
      <c r="BC39" s="291">
        <f>SUMIFS('Отчет РПЗ(ПЗ)_ПЗИП'!$T:$T,'Отчет РПЗ(ПЗ)_ПЗИП'!$G:$G,Справочно!$C23,'Отчет РПЗ(ПЗ)_ПЗИП'!$K:$K,ПП!$AA$14)</f>
        <v>0</v>
      </c>
      <c r="BD39" s="355">
        <f>ПП!AC27</f>
        <v>0</v>
      </c>
      <c r="BE39" s="381">
        <f t="shared" si="10"/>
        <v>0</v>
      </c>
      <c r="BF39" s="357">
        <f t="shared" si="11"/>
        <v>0</v>
      </c>
      <c r="BG39" s="382">
        <f t="shared" si="12"/>
        <v>0</v>
      </c>
      <c r="BH39" s="329">
        <f>ПП!AE27</f>
        <v>0</v>
      </c>
      <c r="BI39" s="366">
        <f>COUNTIFS('Отчет РПЗ(ПЗ)_ПЗИП'!$G:$G,Справочно!$C23,'Отчет РПЗ(ПЗ)_ПЗИП'!$K:$K,ПП!$AE$14)</f>
        <v>0</v>
      </c>
      <c r="BJ39" s="317">
        <f>ПП!AF27</f>
        <v>0</v>
      </c>
      <c r="BK39" s="368">
        <f>SUMIFS('Отчет РПЗ(ПЗ)_ПЗИП'!$T:$T,'Отчет РПЗ(ПЗ)_ПЗИП'!$G:$G,Справочно!$C23,'Отчет РПЗ(ПЗ)_ПЗИП'!$K:$K,ПП!$AE$14)</f>
        <v>0</v>
      </c>
      <c r="BL39" s="57">
        <f>ПП!AG27</f>
        <v>0</v>
      </c>
      <c r="BM39" s="366">
        <f>COUNTIFS('Отчет РПЗ(ПЗ)_ПЗИП'!$G:$G,Справочно!$C23,'Отчет РПЗ(ПЗ)_ПЗИП'!$K:$K,ПП!$AG$14)</f>
        <v>0</v>
      </c>
      <c r="BN39" s="339">
        <f>ПП!AH27</f>
        <v>0</v>
      </c>
      <c r="BO39" s="368">
        <f>SUMIFS('Отчет РПЗ(ПЗ)_ПЗИП'!$T:$T,'Отчет РПЗ(ПЗ)_ПЗИП'!$G:$G,Справочно!$C23,'Отчет РПЗ(ПЗ)_ПЗИП'!$K:$K,ПП!$AG$14)</f>
        <v>0</v>
      </c>
      <c r="BP39" s="57">
        <f>ПП!AI27</f>
        <v>0</v>
      </c>
      <c r="BQ39" s="366">
        <f>COUNTIFS('Отчет РПЗ(ПЗ)_ПЗИП'!$G:$G,Справочно!$C23,'Отчет РПЗ(ПЗ)_ПЗИП'!$K:$K,ПП!$AI$14)</f>
        <v>0</v>
      </c>
      <c r="BR39" s="317">
        <f>ПП!AJ27</f>
        <v>0</v>
      </c>
      <c r="BS39" s="372">
        <f>SUMIFS('Отчет РПЗ(ПЗ)_ПЗИП'!$T:$T,'Отчет РПЗ(ПЗ)_ПЗИП'!$G:$G,Справочно!$C23,'Отчет РПЗ(ПЗ)_ПЗИП'!$K:$K,ПП!$AI$14)</f>
        <v>0</v>
      </c>
      <c r="BT39" s="355">
        <f>ПП!AK27</f>
        <v>0</v>
      </c>
      <c r="BU39" s="374">
        <f t="shared" si="13"/>
        <v>0</v>
      </c>
      <c r="BV39" s="357">
        <f t="shared" si="14"/>
        <v>0</v>
      </c>
      <c r="BW39" s="375">
        <f t="shared" si="15"/>
        <v>0</v>
      </c>
    </row>
    <row r="40" spans="2:75" ht="13.5" thickBot="1" x14ac:dyDescent="0.25">
      <c r="B40" s="114" t="s">
        <v>177</v>
      </c>
      <c r="C40" s="131">
        <f>ПП!B28</f>
        <v>0</v>
      </c>
      <c r="D40" s="132">
        <f>ПП!C28</f>
        <v>0</v>
      </c>
      <c r="E40" s="79">
        <f>COUNTIF('Отчет РПЗ(ПЗ)_ПЗИП'!$G:$G,Справочно!$C24)</f>
        <v>1</v>
      </c>
      <c r="F40" s="80">
        <f t="shared" si="2"/>
        <v>2.1276595744680851E-2</v>
      </c>
      <c r="G40" s="201">
        <f>ПП!D28</f>
        <v>0</v>
      </c>
      <c r="H40" s="134">
        <f>ПП!E28</f>
        <v>0</v>
      </c>
      <c r="I40" s="203">
        <f>SUMIF('Отчет РПЗ(ПЗ)_ПЗИП'!$G:$G,Справочно!$C24,'Отчет РПЗ(ПЗ)_ПЗИП'!$AD:$AD)</f>
        <v>0</v>
      </c>
      <c r="J40" s="81">
        <f t="shared" si="3"/>
        <v>0</v>
      </c>
      <c r="K40" s="77"/>
      <c r="L40" s="329">
        <f>ПП!G28</f>
        <v>0</v>
      </c>
      <c r="M40" s="297">
        <f>COUNTIFS('Отчет РПЗ(ПЗ)_ПЗИП'!$G:$G,Справочно!$C24,'Отчет РПЗ(ПЗ)_ПЗИП'!$K:$K,ПП!$G$14)</f>
        <v>0</v>
      </c>
      <c r="N40" s="317">
        <f>ПП!H28</f>
        <v>0</v>
      </c>
      <c r="O40" s="296">
        <f>SUMIFS('Отчет РПЗ(ПЗ)_ПЗИП'!$T:$T,'Отчет РПЗ(ПЗ)_ПЗИП'!$G:$G,Справочно!$C24,'Отчет РПЗ(ПЗ)_ПЗИП'!$K:$K,ПП!$G$14)</f>
        <v>0</v>
      </c>
      <c r="P40" s="57">
        <f>ПП!I28</f>
        <v>0</v>
      </c>
      <c r="Q40" s="297">
        <f>COUNTIFS('Отчет РПЗ(ПЗ)_ПЗИП'!$G:$G,Справочно!$C24,'Отчет РПЗ(ПЗ)_ПЗИП'!$K:$K,ПП!$I$14)</f>
        <v>0</v>
      </c>
      <c r="R40" s="339">
        <f>ПП!J28</f>
        <v>0</v>
      </c>
      <c r="S40" s="296">
        <f>SUMIFS('Отчет РПЗ(ПЗ)_ПЗИП'!$T:$T,'Отчет РПЗ(ПЗ)_ПЗИП'!$G:$G,Справочно!$C24,'Отчет РПЗ(ПЗ)_ПЗИП'!$K:$K,ПП!$I$14)</f>
        <v>0</v>
      </c>
      <c r="T40" s="57">
        <f>ПП!K28</f>
        <v>0</v>
      </c>
      <c r="U40" s="297">
        <f>COUNTIFS('Отчет РПЗ(ПЗ)_ПЗИП'!$G:$G,Справочно!$C24,'Отчет РПЗ(ПЗ)_ПЗИП'!$K:$K,ПП!$K$14)</f>
        <v>0</v>
      </c>
      <c r="V40" s="317">
        <f>ПП!L28</f>
        <v>0</v>
      </c>
      <c r="W40" s="298">
        <f>SUMIFS('Отчет РПЗ(ПЗ)_ПЗИП'!$T:$T,'Отчет РПЗ(ПЗ)_ПЗИП'!$G:$G,Справочно!$C24,'Отчет РПЗ(ПЗ)_ПЗИП'!$K:$K,ПП!$K$14)</f>
        <v>0</v>
      </c>
      <c r="X40" s="355">
        <f>ПП!M28</f>
        <v>0</v>
      </c>
      <c r="Y40" s="356">
        <f t="shared" si="4"/>
        <v>0</v>
      </c>
      <c r="Z40" s="357">
        <f t="shared" si="5"/>
        <v>0</v>
      </c>
      <c r="AA40" s="358">
        <f t="shared" si="6"/>
        <v>0</v>
      </c>
      <c r="AB40" s="329">
        <f>ПП!O28</f>
        <v>0</v>
      </c>
      <c r="AC40" s="394">
        <f>COUNTIFS('Отчет РПЗ(ПЗ)_ПЗИП'!$G:$G,Справочно!$C24,'Отчет РПЗ(ПЗ)_ПЗИП'!$K:$K,ПП!$O$14)</f>
        <v>0</v>
      </c>
      <c r="AD40" s="317">
        <f>ПП!P28</f>
        <v>0</v>
      </c>
      <c r="AE40" s="397">
        <f>SUMIFS('Отчет РПЗ(ПЗ)_ПЗИП'!$T:$T,'Отчет РПЗ(ПЗ)_ПЗИП'!$G:$G,Справочно!$C24,'Отчет РПЗ(ПЗ)_ПЗИП'!$K:$K,ПП!$O$14)</f>
        <v>0</v>
      </c>
      <c r="AF40" s="57">
        <f>ПП!Q28</f>
        <v>0</v>
      </c>
      <c r="AG40" s="394">
        <f>COUNTIFS('Отчет РПЗ(ПЗ)_ПЗИП'!$G:$G,Справочно!$C24,'Отчет РПЗ(ПЗ)_ПЗИП'!$K:$K,ПП!$Q$14)</f>
        <v>0</v>
      </c>
      <c r="AH40" s="339">
        <f>ПП!R28</f>
        <v>0</v>
      </c>
      <c r="AI40" s="397">
        <f>SUMIFS('Отчет РПЗ(ПЗ)_ПЗИП'!$T:$T,'Отчет РПЗ(ПЗ)_ПЗИП'!$G:$G,Справочно!$C24,'Отчет РПЗ(ПЗ)_ПЗИП'!$K:$K,ПП!$Q$14)</f>
        <v>0</v>
      </c>
      <c r="AJ40" s="57">
        <f>ПП!S28</f>
        <v>0</v>
      </c>
      <c r="AK40" s="394">
        <f>COUNTIFS('Отчет РПЗ(ПЗ)_ПЗИП'!$G:$G,Справочно!$C24,'Отчет РПЗ(ПЗ)_ПЗИП'!$K:$K,ПП!$S$14)</f>
        <v>0</v>
      </c>
      <c r="AL40" s="317">
        <f>ПП!T28</f>
        <v>0</v>
      </c>
      <c r="AM40" s="400">
        <f>SUMIFS('Отчет РПЗ(ПЗ)_ПЗИП'!$T:$T,'Отчет РПЗ(ПЗ)_ПЗИП'!$G:$G,Справочно!$C24,'Отчет РПЗ(ПЗ)_ПЗИП'!$K:$K,ПП!$S$14)</f>
        <v>0</v>
      </c>
      <c r="AN40" s="355">
        <f>ПП!U28</f>
        <v>0</v>
      </c>
      <c r="AO40" s="402">
        <f t="shared" si="7"/>
        <v>0</v>
      </c>
      <c r="AP40" s="357">
        <f t="shared" si="8"/>
        <v>0</v>
      </c>
      <c r="AQ40" s="403">
        <f t="shared" si="9"/>
        <v>0</v>
      </c>
      <c r="AR40" s="329">
        <f>ПП!W28</f>
        <v>0</v>
      </c>
      <c r="AS40" s="290">
        <f>COUNTIFS('Отчет РПЗ(ПЗ)_ПЗИП'!$G:$G,Справочно!$C24,'Отчет РПЗ(ПЗ)_ПЗИП'!$K:$K,ПП!$W$14)</f>
        <v>0</v>
      </c>
      <c r="AT40" s="317">
        <f>ПП!X28</f>
        <v>0</v>
      </c>
      <c r="AU40" s="289">
        <f>SUMIFS('Отчет РПЗ(ПЗ)_ПЗИП'!$T:$T,'Отчет РПЗ(ПЗ)_ПЗИП'!$G:$G,Справочно!$C24,'Отчет РПЗ(ПЗ)_ПЗИП'!$K:$K,ПП!$W$14)</f>
        <v>0</v>
      </c>
      <c r="AV40" s="57">
        <f>ПП!Y28</f>
        <v>0</v>
      </c>
      <c r="AW40" s="290">
        <f>COUNTIFS('Отчет РПЗ(ПЗ)_ПЗИП'!$G:$G,Справочно!$C24,'Отчет РПЗ(ПЗ)_ПЗИП'!$K:$K,ПП!$Y$14)</f>
        <v>0</v>
      </c>
      <c r="AX40" s="339">
        <f>ПП!Z28</f>
        <v>0</v>
      </c>
      <c r="AY40" s="289">
        <f>SUMIFS('Отчет РПЗ(ПЗ)_ПЗИП'!$T:$T,'Отчет РПЗ(ПЗ)_ПЗИП'!$G:$G,Справочно!$C24,'Отчет РПЗ(ПЗ)_ПЗИП'!$K:$K,ПП!$Y$14)</f>
        <v>0</v>
      </c>
      <c r="AZ40" s="57">
        <f>ПП!AA28</f>
        <v>0</v>
      </c>
      <c r="BA40" s="290">
        <f>COUNTIFS('Отчет РПЗ(ПЗ)_ПЗИП'!$G:$G,Справочно!$C24,'Отчет РПЗ(ПЗ)_ПЗИП'!$K:$K,ПП!$AA$14)</f>
        <v>0</v>
      </c>
      <c r="BB40" s="317">
        <f>ПП!AB28</f>
        <v>0</v>
      </c>
      <c r="BC40" s="291">
        <f>SUMIFS('Отчет РПЗ(ПЗ)_ПЗИП'!$T:$T,'Отчет РПЗ(ПЗ)_ПЗИП'!$G:$G,Справочно!$C24,'Отчет РПЗ(ПЗ)_ПЗИП'!$K:$K,ПП!$AA$14)</f>
        <v>0</v>
      </c>
      <c r="BD40" s="355">
        <f>ПП!AC28</f>
        <v>0</v>
      </c>
      <c r="BE40" s="381">
        <f t="shared" si="10"/>
        <v>0</v>
      </c>
      <c r="BF40" s="357">
        <f t="shared" si="11"/>
        <v>0</v>
      </c>
      <c r="BG40" s="382">
        <f t="shared" si="12"/>
        <v>0</v>
      </c>
      <c r="BH40" s="329">
        <f>ПП!AE28</f>
        <v>0</v>
      </c>
      <c r="BI40" s="366">
        <f>COUNTIFS('Отчет РПЗ(ПЗ)_ПЗИП'!$G:$G,Справочно!$C24,'Отчет РПЗ(ПЗ)_ПЗИП'!$K:$K,ПП!$AE$14)</f>
        <v>0</v>
      </c>
      <c r="BJ40" s="317">
        <f>ПП!AF28</f>
        <v>0</v>
      </c>
      <c r="BK40" s="368">
        <f>SUMIFS('Отчет РПЗ(ПЗ)_ПЗИП'!$T:$T,'Отчет РПЗ(ПЗ)_ПЗИП'!$G:$G,Справочно!$C24,'Отчет РПЗ(ПЗ)_ПЗИП'!$K:$K,ПП!$AE$14)</f>
        <v>0</v>
      </c>
      <c r="BL40" s="57">
        <f>ПП!AG28</f>
        <v>0</v>
      </c>
      <c r="BM40" s="366">
        <f>COUNTIFS('Отчет РПЗ(ПЗ)_ПЗИП'!$G:$G,Справочно!$C24,'Отчет РПЗ(ПЗ)_ПЗИП'!$K:$K,ПП!$AG$14)</f>
        <v>0</v>
      </c>
      <c r="BN40" s="339">
        <f>ПП!AH28</f>
        <v>0</v>
      </c>
      <c r="BO40" s="368">
        <f>SUMIFS('Отчет РПЗ(ПЗ)_ПЗИП'!$T:$T,'Отчет РПЗ(ПЗ)_ПЗИП'!$G:$G,Справочно!$C24,'Отчет РПЗ(ПЗ)_ПЗИП'!$K:$K,ПП!$AG$14)</f>
        <v>0</v>
      </c>
      <c r="BP40" s="57">
        <f>ПП!AI28</f>
        <v>0</v>
      </c>
      <c r="BQ40" s="366">
        <f>COUNTIFS('Отчет РПЗ(ПЗ)_ПЗИП'!$G:$G,Справочно!$C24,'Отчет РПЗ(ПЗ)_ПЗИП'!$K:$K,ПП!$AI$14)</f>
        <v>0</v>
      </c>
      <c r="BR40" s="317">
        <f>ПП!AJ28</f>
        <v>0</v>
      </c>
      <c r="BS40" s="372">
        <f>SUMIFS('Отчет РПЗ(ПЗ)_ПЗИП'!$T:$T,'Отчет РПЗ(ПЗ)_ПЗИП'!$G:$G,Справочно!$C24,'Отчет РПЗ(ПЗ)_ПЗИП'!$K:$K,ПП!$AI$14)</f>
        <v>0</v>
      </c>
      <c r="BT40" s="355">
        <f>ПП!AK28</f>
        <v>0</v>
      </c>
      <c r="BU40" s="374">
        <f t="shared" si="13"/>
        <v>0</v>
      </c>
      <c r="BV40" s="357">
        <f t="shared" si="14"/>
        <v>0</v>
      </c>
      <c r="BW40" s="375">
        <f t="shared" si="15"/>
        <v>0</v>
      </c>
    </row>
    <row r="41" spans="2:75" ht="13.5" thickBot="1" x14ac:dyDescent="0.25">
      <c r="B41" s="114" t="s">
        <v>274</v>
      </c>
      <c r="C41" s="131">
        <f>ПП!B29</f>
        <v>0</v>
      </c>
      <c r="D41" s="132">
        <f>ПП!C29</f>
        <v>0</v>
      </c>
      <c r="E41" s="79">
        <f>COUNTIF('Отчет РПЗ(ПЗ)_ПЗИП'!$G:$G,Справочно!$C25)</f>
        <v>0</v>
      </c>
      <c r="F41" s="80">
        <f t="shared" si="2"/>
        <v>0</v>
      </c>
      <c r="G41" s="201">
        <f>ПП!D29</f>
        <v>0</v>
      </c>
      <c r="H41" s="134">
        <f>ПП!E29</f>
        <v>0</v>
      </c>
      <c r="I41" s="203">
        <f>SUMIF('Отчет РПЗ(ПЗ)_ПЗИП'!$G:$G,Справочно!$C25,'Отчет РПЗ(ПЗ)_ПЗИП'!$AD:$AD)</f>
        <v>0</v>
      </c>
      <c r="J41" s="81">
        <f t="shared" si="3"/>
        <v>0</v>
      </c>
      <c r="K41" s="77"/>
      <c r="L41" s="329">
        <f>ПП!G29</f>
        <v>0</v>
      </c>
      <c r="M41" s="297">
        <f>COUNTIFS('Отчет РПЗ(ПЗ)_ПЗИП'!$G:$G,Справочно!$C25,'Отчет РПЗ(ПЗ)_ПЗИП'!$K:$K,ПП!$G$14)</f>
        <v>0</v>
      </c>
      <c r="N41" s="317">
        <f>ПП!H29</f>
        <v>0</v>
      </c>
      <c r="O41" s="296">
        <f>SUMIFS('Отчет РПЗ(ПЗ)_ПЗИП'!$T:$T,'Отчет РПЗ(ПЗ)_ПЗИП'!$G:$G,Справочно!$C25,'Отчет РПЗ(ПЗ)_ПЗИП'!$K:$K,ПП!$G$14)</f>
        <v>0</v>
      </c>
      <c r="P41" s="57">
        <f>ПП!I29</f>
        <v>0</v>
      </c>
      <c r="Q41" s="297">
        <f>COUNTIFS('Отчет РПЗ(ПЗ)_ПЗИП'!$G:$G,Справочно!$C25,'Отчет РПЗ(ПЗ)_ПЗИП'!$K:$K,ПП!$I$14)</f>
        <v>0</v>
      </c>
      <c r="R41" s="339">
        <f>ПП!J29</f>
        <v>0</v>
      </c>
      <c r="S41" s="296">
        <f>SUMIFS('Отчет РПЗ(ПЗ)_ПЗИП'!$T:$T,'Отчет РПЗ(ПЗ)_ПЗИП'!$G:$G,Справочно!$C25,'Отчет РПЗ(ПЗ)_ПЗИП'!$K:$K,ПП!$I$14)</f>
        <v>0</v>
      </c>
      <c r="T41" s="57">
        <f>ПП!K29</f>
        <v>0</v>
      </c>
      <c r="U41" s="297">
        <f>COUNTIFS('Отчет РПЗ(ПЗ)_ПЗИП'!$G:$G,Справочно!$C25,'Отчет РПЗ(ПЗ)_ПЗИП'!$K:$K,ПП!$K$14)</f>
        <v>0</v>
      </c>
      <c r="V41" s="317">
        <f>ПП!L29</f>
        <v>0</v>
      </c>
      <c r="W41" s="298">
        <f>SUMIFS('Отчет РПЗ(ПЗ)_ПЗИП'!$T:$T,'Отчет РПЗ(ПЗ)_ПЗИП'!$G:$G,Справочно!$C25,'Отчет РПЗ(ПЗ)_ПЗИП'!$K:$K,ПП!$K$14)</f>
        <v>0</v>
      </c>
      <c r="X41" s="355">
        <f>ПП!M29</f>
        <v>0</v>
      </c>
      <c r="Y41" s="356">
        <f t="shared" si="4"/>
        <v>0</v>
      </c>
      <c r="Z41" s="357">
        <f t="shared" si="5"/>
        <v>0</v>
      </c>
      <c r="AA41" s="358">
        <f t="shared" si="6"/>
        <v>0</v>
      </c>
      <c r="AB41" s="329">
        <f>ПП!O29</f>
        <v>0</v>
      </c>
      <c r="AC41" s="394">
        <f>COUNTIFS('Отчет РПЗ(ПЗ)_ПЗИП'!$G:$G,Справочно!$C25,'Отчет РПЗ(ПЗ)_ПЗИП'!$K:$K,ПП!$O$14)</f>
        <v>0</v>
      </c>
      <c r="AD41" s="317">
        <f>ПП!P29</f>
        <v>0</v>
      </c>
      <c r="AE41" s="397">
        <f>SUMIFS('Отчет РПЗ(ПЗ)_ПЗИП'!$T:$T,'Отчет РПЗ(ПЗ)_ПЗИП'!$G:$G,Справочно!$C25,'Отчет РПЗ(ПЗ)_ПЗИП'!$K:$K,ПП!$O$14)</f>
        <v>0</v>
      </c>
      <c r="AF41" s="57">
        <f>ПП!Q29</f>
        <v>0</v>
      </c>
      <c r="AG41" s="394">
        <f>COUNTIFS('Отчет РПЗ(ПЗ)_ПЗИП'!$G:$G,Справочно!$C25,'Отчет РПЗ(ПЗ)_ПЗИП'!$K:$K,ПП!$Q$14)</f>
        <v>0</v>
      </c>
      <c r="AH41" s="339">
        <f>ПП!R29</f>
        <v>0</v>
      </c>
      <c r="AI41" s="397">
        <f>SUMIFS('Отчет РПЗ(ПЗ)_ПЗИП'!$T:$T,'Отчет РПЗ(ПЗ)_ПЗИП'!$G:$G,Справочно!$C25,'Отчет РПЗ(ПЗ)_ПЗИП'!$K:$K,ПП!$Q$14)</f>
        <v>0</v>
      </c>
      <c r="AJ41" s="57">
        <f>ПП!S29</f>
        <v>0</v>
      </c>
      <c r="AK41" s="394">
        <f>COUNTIFS('Отчет РПЗ(ПЗ)_ПЗИП'!$G:$G,Справочно!$C25,'Отчет РПЗ(ПЗ)_ПЗИП'!$K:$K,ПП!$S$14)</f>
        <v>0</v>
      </c>
      <c r="AL41" s="317">
        <f>ПП!T29</f>
        <v>0</v>
      </c>
      <c r="AM41" s="400">
        <f>SUMIFS('Отчет РПЗ(ПЗ)_ПЗИП'!$T:$T,'Отчет РПЗ(ПЗ)_ПЗИП'!$G:$G,Справочно!$C25,'Отчет РПЗ(ПЗ)_ПЗИП'!$K:$K,ПП!$S$14)</f>
        <v>0</v>
      </c>
      <c r="AN41" s="355">
        <f>ПП!U29</f>
        <v>0</v>
      </c>
      <c r="AO41" s="402">
        <f t="shared" si="7"/>
        <v>0</v>
      </c>
      <c r="AP41" s="357">
        <f t="shared" si="8"/>
        <v>0</v>
      </c>
      <c r="AQ41" s="403">
        <f t="shared" si="9"/>
        <v>0</v>
      </c>
      <c r="AR41" s="329">
        <f>ПП!W29</f>
        <v>0</v>
      </c>
      <c r="AS41" s="290">
        <f>COUNTIFS('Отчет РПЗ(ПЗ)_ПЗИП'!$G:$G,Справочно!$C25,'Отчет РПЗ(ПЗ)_ПЗИП'!$K:$K,ПП!$W$14)</f>
        <v>0</v>
      </c>
      <c r="AT41" s="317">
        <f>ПП!X29</f>
        <v>0</v>
      </c>
      <c r="AU41" s="289">
        <f>SUMIFS('Отчет РПЗ(ПЗ)_ПЗИП'!$T:$T,'Отчет РПЗ(ПЗ)_ПЗИП'!$G:$G,Справочно!$C25,'Отчет РПЗ(ПЗ)_ПЗИП'!$K:$K,ПП!$W$14)</f>
        <v>0</v>
      </c>
      <c r="AV41" s="57">
        <f>ПП!Y29</f>
        <v>0</v>
      </c>
      <c r="AW41" s="290">
        <f>COUNTIFS('Отчет РПЗ(ПЗ)_ПЗИП'!$G:$G,Справочно!$C25,'Отчет РПЗ(ПЗ)_ПЗИП'!$K:$K,ПП!$Y$14)</f>
        <v>0</v>
      </c>
      <c r="AX41" s="339">
        <f>ПП!Z29</f>
        <v>0</v>
      </c>
      <c r="AY41" s="289">
        <f>SUMIFS('Отчет РПЗ(ПЗ)_ПЗИП'!$T:$T,'Отчет РПЗ(ПЗ)_ПЗИП'!$G:$G,Справочно!$C25,'Отчет РПЗ(ПЗ)_ПЗИП'!$K:$K,ПП!$Y$14)</f>
        <v>0</v>
      </c>
      <c r="AZ41" s="57">
        <f>ПП!AA29</f>
        <v>0</v>
      </c>
      <c r="BA41" s="290">
        <f>COUNTIFS('Отчет РПЗ(ПЗ)_ПЗИП'!$G:$G,Справочно!$C25,'Отчет РПЗ(ПЗ)_ПЗИП'!$K:$K,ПП!$AA$14)</f>
        <v>0</v>
      </c>
      <c r="BB41" s="317">
        <f>ПП!AB29</f>
        <v>0</v>
      </c>
      <c r="BC41" s="291">
        <f>SUMIFS('Отчет РПЗ(ПЗ)_ПЗИП'!$T:$T,'Отчет РПЗ(ПЗ)_ПЗИП'!$G:$G,Справочно!$C25,'Отчет РПЗ(ПЗ)_ПЗИП'!$K:$K,ПП!$AA$14)</f>
        <v>0</v>
      </c>
      <c r="BD41" s="355">
        <f>ПП!AC29</f>
        <v>0</v>
      </c>
      <c r="BE41" s="381">
        <f t="shared" si="10"/>
        <v>0</v>
      </c>
      <c r="BF41" s="357">
        <f t="shared" si="11"/>
        <v>0</v>
      </c>
      <c r="BG41" s="382">
        <f t="shared" si="12"/>
        <v>0</v>
      </c>
      <c r="BH41" s="329">
        <f>ПП!AE29</f>
        <v>0</v>
      </c>
      <c r="BI41" s="366">
        <f>COUNTIFS('Отчет РПЗ(ПЗ)_ПЗИП'!$G:$G,Справочно!$C25,'Отчет РПЗ(ПЗ)_ПЗИП'!$K:$K,ПП!$AE$14)</f>
        <v>0</v>
      </c>
      <c r="BJ41" s="317">
        <f>ПП!AF29</f>
        <v>0</v>
      </c>
      <c r="BK41" s="368">
        <f>SUMIFS('Отчет РПЗ(ПЗ)_ПЗИП'!$T:$T,'Отчет РПЗ(ПЗ)_ПЗИП'!$G:$G,Справочно!$C25,'Отчет РПЗ(ПЗ)_ПЗИП'!$K:$K,ПП!$AE$14)</f>
        <v>0</v>
      </c>
      <c r="BL41" s="57">
        <f>ПП!AG29</f>
        <v>0</v>
      </c>
      <c r="BM41" s="366">
        <f>COUNTIFS('Отчет РПЗ(ПЗ)_ПЗИП'!$G:$G,Справочно!$C25,'Отчет РПЗ(ПЗ)_ПЗИП'!$K:$K,ПП!$AG$14)</f>
        <v>0</v>
      </c>
      <c r="BN41" s="339">
        <f>ПП!AH29</f>
        <v>0</v>
      </c>
      <c r="BO41" s="368">
        <f>SUMIFS('Отчет РПЗ(ПЗ)_ПЗИП'!$T:$T,'Отчет РПЗ(ПЗ)_ПЗИП'!$G:$G,Справочно!$C25,'Отчет РПЗ(ПЗ)_ПЗИП'!$K:$K,ПП!$AG$14)</f>
        <v>0</v>
      </c>
      <c r="BP41" s="57">
        <f>ПП!AI29</f>
        <v>0</v>
      </c>
      <c r="BQ41" s="366">
        <f>COUNTIFS('Отчет РПЗ(ПЗ)_ПЗИП'!$G:$G,Справочно!$C25,'Отчет РПЗ(ПЗ)_ПЗИП'!$K:$K,ПП!$AI$14)</f>
        <v>0</v>
      </c>
      <c r="BR41" s="317">
        <f>ПП!AJ29</f>
        <v>0</v>
      </c>
      <c r="BS41" s="372">
        <f>SUMIFS('Отчет РПЗ(ПЗ)_ПЗИП'!$T:$T,'Отчет РПЗ(ПЗ)_ПЗИП'!$G:$G,Справочно!$C25,'Отчет РПЗ(ПЗ)_ПЗИП'!$K:$K,ПП!$AI$14)</f>
        <v>0</v>
      </c>
      <c r="BT41" s="355">
        <f>ПП!AK29</f>
        <v>0</v>
      </c>
      <c r="BU41" s="374">
        <f t="shared" si="13"/>
        <v>0</v>
      </c>
      <c r="BV41" s="357">
        <f t="shared" si="14"/>
        <v>0</v>
      </c>
      <c r="BW41" s="375">
        <f t="shared" si="15"/>
        <v>0</v>
      </c>
    </row>
    <row r="42" spans="2:75" ht="13.5" thickBot="1" x14ac:dyDescent="0.25">
      <c r="B42" s="114" t="s">
        <v>178</v>
      </c>
      <c r="C42" s="131">
        <f>ПП!B30</f>
        <v>0</v>
      </c>
      <c r="D42" s="132">
        <f>ПП!C30</f>
        <v>0</v>
      </c>
      <c r="E42" s="79">
        <f>COUNTIF('Отчет РПЗ(ПЗ)_ПЗИП'!$G:$G,Справочно!$C26)</f>
        <v>0</v>
      </c>
      <c r="F42" s="80">
        <f t="shared" si="2"/>
        <v>0</v>
      </c>
      <c r="G42" s="201">
        <f>ПП!D30</f>
        <v>0</v>
      </c>
      <c r="H42" s="134">
        <f>ПП!E30</f>
        <v>0</v>
      </c>
      <c r="I42" s="203">
        <f>SUMIF('Отчет РПЗ(ПЗ)_ПЗИП'!$G:$G,Справочно!$C26,'Отчет РПЗ(ПЗ)_ПЗИП'!$AD:$AD)</f>
        <v>0</v>
      </c>
      <c r="J42" s="81">
        <f t="shared" si="3"/>
        <v>0</v>
      </c>
      <c r="K42" s="77"/>
      <c r="L42" s="329">
        <f>ПП!G30</f>
        <v>0</v>
      </c>
      <c r="M42" s="297">
        <f>COUNTIFS('Отчет РПЗ(ПЗ)_ПЗИП'!$G:$G,Справочно!$C26,'Отчет РПЗ(ПЗ)_ПЗИП'!$K:$K,ПП!$G$14)</f>
        <v>0</v>
      </c>
      <c r="N42" s="317">
        <f>ПП!H30</f>
        <v>0</v>
      </c>
      <c r="O42" s="296">
        <f>SUMIFS('Отчет РПЗ(ПЗ)_ПЗИП'!$T:$T,'Отчет РПЗ(ПЗ)_ПЗИП'!$G:$G,Справочно!$C26,'Отчет РПЗ(ПЗ)_ПЗИП'!$K:$K,ПП!$G$14)</f>
        <v>0</v>
      </c>
      <c r="P42" s="57">
        <f>ПП!I30</f>
        <v>0</v>
      </c>
      <c r="Q42" s="297">
        <f>COUNTIFS('Отчет РПЗ(ПЗ)_ПЗИП'!$G:$G,Справочно!$C26,'Отчет РПЗ(ПЗ)_ПЗИП'!$K:$K,ПП!$I$14)</f>
        <v>0</v>
      </c>
      <c r="R42" s="339">
        <f>ПП!J30</f>
        <v>0</v>
      </c>
      <c r="S42" s="296">
        <f>SUMIFS('Отчет РПЗ(ПЗ)_ПЗИП'!$T:$T,'Отчет РПЗ(ПЗ)_ПЗИП'!$G:$G,Справочно!$C26,'Отчет РПЗ(ПЗ)_ПЗИП'!$K:$K,ПП!$I$14)</f>
        <v>0</v>
      </c>
      <c r="T42" s="57">
        <f>ПП!K30</f>
        <v>0</v>
      </c>
      <c r="U42" s="297">
        <f>COUNTIFS('Отчет РПЗ(ПЗ)_ПЗИП'!$G:$G,Справочно!$C26,'Отчет РПЗ(ПЗ)_ПЗИП'!$K:$K,ПП!$K$14)</f>
        <v>0</v>
      </c>
      <c r="V42" s="317">
        <f>ПП!L30</f>
        <v>0</v>
      </c>
      <c r="W42" s="298">
        <f>SUMIFS('Отчет РПЗ(ПЗ)_ПЗИП'!$T:$T,'Отчет РПЗ(ПЗ)_ПЗИП'!$G:$G,Справочно!$C26,'Отчет РПЗ(ПЗ)_ПЗИП'!$K:$K,ПП!$K$14)</f>
        <v>0</v>
      </c>
      <c r="X42" s="355">
        <f>ПП!M30</f>
        <v>0</v>
      </c>
      <c r="Y42" s="356">
        <f t="shared" si="4"/>
        <v>0</v>
      </c>
      <c r="Z42" s="357">
        <f t="shared" si="5"/>
        <v>0</v>
      </c>
      <c r="AA42" s="358">
        <f t="shared" si="6"/>
        <v>0</v>
      </c>
      <c r="AB42" s="329">
        <f>ПП!O30</f>
        <v>0</v>
      </c>
      <c r="AC42" s="394">
        <f>COUNTIFS('Отчет РПЗ(ПЗ)_ПЗИП'!$G:$G,Справочно!$C26,'Отчет РПЗ(ПЗ)_ПЗИП'!$K:$K,ПП!$O$14)</f>
        <v>0</v>
      </c>
      <c r="AD42" s="317">
        <f>ПП!P30</f>
        <v>0</v>
      </c>
      <c r="AE42" s="397">
        <f>SUMIFS('Отчет РПЗ(ПЗ)_ПЗИП'!$T:$T,'Отчет РПЗ(ПЗ)_ПЗИП'!$G:$G,Справочно!$C26,'Отчет РПЗ(ПЗ)_ПЗИП'!$K:$K,ПП!$O$14)</f>
        <v>0</v>
      </c>
      <c r="AF42" s="57">
        <f>ПП!Q30</f>
        <v>0</v>
      </c>
      <c r="AG42" s="394">
        <f>COUNTIFS('Отчет РПЗ(ПЗ)_ПЗИП'!$G:$G,Справочно!$C26,'Отчет РПЗ(ПЗ)_ПЗИП'!$K:$K,ПП!$Q$14)</f>
        <v>0</v>
      </c>
      <c r="AH42" s="339">
        <f>ПП!R30</f>
        <v>0</v>
      </c>
      <c r="AI42" s="397">
        <f>SUMIFS('Отчет РПЗ(ПЗ)_ПЗИП'!$T:$T,'Отчет РПЗ(ПЗ)_ПЗИП'!$G:$G,Справочно!$C26,'Отчет РПЗ(ПЗ)_ПЗИП'!$K:$K,ПП!$Q$14)</f>
        <v>0</v>
      </c>
      <c r="AJ42" s="57">
        <f>ПП!S30</f>
        <v>0</v>
      </c>
      <c r="AK42" s="394">
        <f>COUNTIFS('Отчет РПЗ(ПЗ)_ПЗИП'!$G:$G,Справочно!$C26,'Отчет РПЗ(ПЗ)_ПЗИП'!$K:$K,ПП!$S$14)</f>
        <v>0</v>
      </c>
      <c r="AL42" s="317">
        <f>ПП!T30</f>
        <v>0</v>
      </c>
      <c r="AM42" s="400">
        <f>SUMIFS('Отчет РПЗ(ПЗ)_ПЗИП'!$T:$T,'Отчет РПЗ(ПЗ)_ПЗИП'!$G:$G,Справочно!$C26,'Отчет РПЗ(ПЗ)_ПЗИП'!$K:$K,ПП!$S$14)</f>
        <v>0</v>
      </c>
      <c r="AN42" s="355">
        <f>ПП!U30</f>
        <v>0</v>
      </c>
      <c r="AO42" s="402">
        <f t="shared" si="7"/>
        <v>0</v>
      </c>
      <c r="AP42" s="357">
        <f t="shared" si="8"/>
        <v>0</v>
      </c>
      <c r="AQ42" s="403">
        <f t="shared" si="9"/>
        <v>0</v>
      </c>
      <c r="AR42" s="329">
        <f>ПП!W30</f>
        <v>0</v>
      </c>
      <c r="AS42" s="290">
        <f>COUNTIFS('Отчет РПЗ(ПЗ)_ПЗИП'!$G:$G,Справочно!$C26,'Отчет РПЗ(ПЗ)_ПЗИП'!$K:$K,ПП!$W$14)</f>
        <v>0</v>
      </c>
      <c r="AT42" s="317">
        <f>ПП!X30</f>
        <v>0</v>
      </c>
      <c r="AU42" s="289">
        <f>SUMIFS('Отчет РПЗ(ПЗ)_ПЗИП'!$T:$T,'Отчет РПЗ(ПЗ)_ПЗИП'!$G:$G,Справочно!$C26,'Отчет РПЗ(ПЗ)_ПЗИП'!$K:$K,ПП!$W$14)</f>
        <v>0</v>
      </c>
      <c r="AV42" s="57">
        <f>ПП!Y30</f>
        <v>0</v>
      </c>
      <c r="AW42" s="290">
        <f>COUNTIFS('Отчет РПЗ(ПЗ)_ПЗИП'!$G:$G,Справочно!$C26,'Отчет РПЗ(ПЗ)_ПЗИП'!$K:$K,ПП!$Y$14)</f>
        <v>0</v>
      </c>
      <c r="AX42" s="339">
        <f>ПП!Z30</f>
        <v>0</v>
      </c>
      <c r="AY42" s="289">
        <f>SUMIFS('Отчет РПЗ(ПЗ)_ПЗИП'!$T:$T,'Отчет РПЗ(ПЗ)_ПЗИП'!$G:$G,Справочно!$C26,'Отчет РПЗ(ПЗ)_ПЗИП'!$K:$K,ПП!$Y$14)</f>
        <v>0</v>
      </c>
      <c r="AZ42" s="57">
        <f>ПП!AA30</f>
        <v>0</v>
      </c>
      <c r="BA42" s="290">
        <f>COUNTIFS('Отчет РПЗ(ПЗ)_ПЗИП'!$G:$G,Справочно!$C26,'Отчет РПЗ(ПЗ)_ПЗИП'!$K:$K,ПП!$AA$14)</f>
        <v>0</v>
      </c>
      <c r="BB42" s="317">
        <f>ПП!AB30</f>
        <v>0</v>
      </c>
      <c r="BC42" s="291">
        <f>SUMIFS('Отчет РПЗ(ПЗ)_ПЗИП'!$T:$T,'Отчет РПЗ(ПЗ)_ПЗИП'!$G:$G,Справочно!$C26,'Отчет РПЗ(ПЗ)_ПЗИП'!$K:$K,ПП!$AA$14)</f>
        <v>0</v>
      </c>
      <c r="BD42" s="355">
        <f>ПП!AC30</f>
        <v>0</v>
      </c>
      <c r="BE42" s="381">
        <f t="shared" si="10"/>
        <v>0</v>
      </c>
      <c r="BF42" s="357">
        <f t="shared" si="11"/>
        <v>0</v>
      </c>
      <c r="BG42" s="382">
        <f t="shared" si="12"/>
        <v>0</v>
      </c>
      <c r="BH42" s="329">
        <f>ПП!AE30</f>
        <v>0</v>
      </c>
      <c r="BI42" s="366">
        <f>COUNTIFS('Отчет РПЗ(ПЗ)_ПЗИП'!$G:$G,Справочно!$C26,'Отчет РПЗ(ПЗ)_ПЗИП'!$K:$K,ПП!$AE$14)</f>
        <v>0</v>
      </c>
      <c r="BJ42" s="317">
        <f>ПП!AF30</f>
        <v>0</v>
      </c>
      <c r="BK42" s="368">
        <f>SUMIFS('Отчет РПЗ(ПЗ)_ПЗИП'!$T:$T,'Отчет РПЗ(ПЗ)_ПЗИП'!$G:$G,Справочно!$C26,'Отчет РПЗ(ПЗ)_ПЗИП'!$K:$K,ПП!$AE$14)</f>
        <v>0</v>
      </c>
      <c r="BL42" s="57">
        <f>ПП!AG30</f>
        <v>0</v>
      </c>
      <c r="BM42" s="366">
        <f>COUNTIFS('Отчет РПЗ(ПЗ)_ПЗИП'!$G:$G,Справочно!$C26,'Отчет РПЗ(ПЗ)_ПЗИП'!$K:$K,ПП!$AG$14)</f>
        <v>0</v>
      </c>
      <c r="BN42" s="339">
        <f>ПП!AH30</f>
        <v>0</v>
      </c>
      <c r="BO42" s="368">
        <f>SUMIFS('Отчет РПЗ(ПЗ)_ПЗИП'!$T:$T,'Отчет РПЗ(ПЗ)_ПЗИП'!$G:$G,Справочно!$C26,'Отчет РПЗ(ПЗ)_ПЗИП'!$K:$K,ПП!$AG$14)</f>
        <v>0</v>
      </c>
      <c r="BP42" s="57">
        <f>ПП!AI30</f>
        <v>0</v>
      </c>
      <c r="BQ42" s="366">
        <f>COUNTIFS('Отчет РПЗ(ПЗ)_ПЗИП'!$G:$G,Справочно!$C26,'Отчет РПЗ(ПЗ)_ПЗИП'!$K:$K,ПП!$AI$14)</f>
        <v>0</v>
      </c>
      <c r="BR42" s="317">
        <f>ПП!AJ30</f>
        <v>0</v>
      </c>
      <c r="BS42" s="372">
        <f>SUMIFS('Отчет РПЗ(ПЗ)_ПЗИП'!$T:$T,'Отчет РПЗ(ПЗ)_ПЗИП'!$G:$G,Справочно!$C26,'Отчет РПЗ(ПЗ)_ПЗИП'!$K:$K,ПП!$AI$14)</f>
        <v>0</v>
      </c>
      <c r="BT42" s="355">
        <f>ПП!AK30</f>
        <v>0</v>
      </c>
      <c r="BU42" s="374">
        <f t="shared" si="13"/>
        <v>0</v>
      </c>
      <c r="BV42" s="357">
        <f t="shared" si="14"/>
        <v>0</v>
      </c>
      <c r="BW42" s="375">
        <f t="shared" si="15"/>
        <v>0</v>
      </c>
    </row>
    <row r="43" spans="2:75" ht="13.5" thickBot="1" x14ac:dyDescent="0.25">
      <c r="B43" s="114" t="s">
        <v>275</v>
      </c>
      <c r="C43" s="131">
        <f>ПП!B31</f>
        <v>0</v>
      </c>
      <c r="D43" s="132">
        <f>ПП!C31</f>
        <v>0</v>
      </c>
      <c r="E43" s="79">
        <f>COUNTIF('Отчет РПЗ(ПЗ)_ПЗИП'!$G:$G,Справочно!$C27)</f>
        <v>0</v>
      </c>
      <c r="F43" s="80">
        <f t="shared" si="2"/>
        <v>0</v>
      </c>
      <c r="G43" s="201">
        <f>ПП!D31</f>
        <v>0</v>
      </c>
      <c r="H43" s="134">
        <f>ПП!E31</f>
        <v>0</v>
      </c>
      <c r="I43" s="203">
        <f>SUMIF('Отчет РПЗ(ПЗ)_ПЗИП'!$G:$G,Справочно!$C27,'Отчет РПЗ(ПЗ)_ПЗИП'!$AD:$AD)</f>
        <v>0</v>
      </c>
      <c r="J43" s="81">
        <f t="shared" si="3"/>
        <v>0</v>
      </c>
      <c r="K43" s="77"/>
      <c r="L43" s="329">
        <f>ПП!G31</f>
        <v>0</v>
      </c>
      <c r="M43" s="297">
        <f>COUNTIFS('Отчет РПЗ(ПЗ)_ПЗИП'!$G:$G,Справочно!$C27,'Отчет РПЗ(ПЗ)_ПЗИП'!$K:$K,ПП!$G$14)</f>
        <v>0</v>
      </c>
      <c r="N43" s="317">
        <f>ПП!H31</f>
        <v>0</v>
      </c>
      <c r="O43" s="296">
        <f>SUMIFS('Отчет РПЗ(ПЗ)_ПЗИП'!$T:$T,'Отчет РПЗ(ПЗ)_ПЗИП'!$G:$G,Справочно!$C27,'Отчет РПЗ(ПЗ)_ПЗИП'!$K:$K,ПП!$G$14)</f>
        <v>0</v>
      </c>
      <c r="P43" s="57">
        <f>ПП!I31</f>
        <v>0</v>
      </c>
      <c r="Q43" s="297">
        <f>COUNTIFS('Отчет РПЗ(ПЗ)_ПЗИП'!$G:$G,Справочно!$C27,'Отчет РПЗ(ПЗ)_ПЗИП'!$K:$K,ПП!$I$14)</f>
        <v>0</v>
      </c>
      <c r="R43" s="339">
        <f>ПП!J31</f>
        <v>0</v>
      </c>
      <c r="S43" s="296">
        <f>SUMIFS('Отчет РПЗ(ПЗ)_ПЗИП'!$T:$T,'Отчет РПЗ(ПЗ)_ПЗИП'!$G:$G,Справочно!$C27,'Отчет РПЗ(ПЗ)_ПЗИП'!$K:$K,ПП!$I$14)</f>
        <v>0</v>
      </c>
      <c r="T43" s="57">
        <f>ПП!K31</f>
        <v>0</v>
      </c>
      <c r="U43" s="297">
        <f>COUNTIFS('Отчет РПЗ(ПЗ)_ПЗИП'!$G:$G,Справочно!$C27,'Отчет РПЗ(ПЗ)_ПЗИП'!$K:$K,ПП!$K$14)</f>
        <v>0</v>
      </c>
      <c r="V43" s="317">
        <f>ПП!L31</f>
        <v>0</v>
      </c>
      <c r="W43" s="298">
        <f>SUMIFS('Отчет РПЗ(ПЗ)_ПЗИП'!$T:$T,'Отчет РПЗ(ПЗ)_ПЗИП'!$G:$G,Справочно!$C27,'Отчет РПЗ(ПЗ)_ПЗИП'!$K:$K,ПП!$K$14)</f>
        <v>0</v>
      </c>
      <c r="X43" s="355">
        <f>ПП!M31</f>
        <v>0</v>
      </c>
      <c r="Y43" s="356">
        <f t="shared" si="4"/>
        <v>0</v>
      </c>
      <c r="Z43" s="357">
        <f t="shared" si="5"/>
        <v>0</v>
      </c>
      <c r="AA43" s="358">
        <f t="shared" si="6"/>
        <v>0</v>
      </c>
      <c r="AB43" s="329">
        <f>ПП!O31</f>
        <v>0</v>
      </c>
      <c r="AC43" s="394">
        <f>COUNTIFS('Отчет РПЗ(ПЗ)_ПЗИП'!$G:$G,Справочно!$C27,'Отчет РПЗ(ПЗ)_ПЗИП'!$K:$K,ПП!$O$14)</f>
        <v>0</v>
      </c>
      <c r="AD43" s="317">
        <f>ПП!P31</f>
        <v>0</v>
      </c>
      <c r="AE43" s="397">
        <f>SUMIFS('Отчет РПЗ(ПЗ)_ПЗИП'!$T:$T,'Отчет РПЗ(ПЗ)_ПЗИП'!$G:$G,Справочно!$C27,'Отчет РПЗ(ПЗ)_ПЗИП'!$K:$K,ПП!$O$14)</f>
        <v>0</v>
      </c>
      <c r="AF43" s="57">
        <f>ПП!Q31</f>
        <v>0</v>
      </c>
      <c r="AG43" s="394">
        <f>COUNTIFS('Отчет РПЗ(ПЗ)_ПЗИП'!$G:$G,Справочно!$C27,'Отчет РПЗ(ПЗ)_ПЗИП'!$K:$K,ПП!$Q$14)</f>
        <v>0</v>
      </c>
      <c r="AH43" s="339">
        <f>ПП!R31</f>
        <v>0</v>
      </c>
      <c r="AI43" s="397">
        <f>SUMIFS('Отчет РПЗ(ПЗ)_ПЗИП'!$T:$T,'Отчет РПЗ(ПЗ)_ПЗИП'!$G:$G,Справочно!$C27,'Отчет РПЗ(ПЗ)_ПЗИП'!$K:$K,ПП!$Q$14)</f>
        <v>0</v>
      </c>
      <c r="AJ43" s="57">
        <f>ПП!S31</f>
        <v>0</v>
      </c>
      <c r="AK43" s="394">
        <f>COUNTIFS('Отчет РПЗ(ПЗ)_ПЗИП'!$G:$G,Справочно!$C27,'Отчет РПЗ(ПЗ)_ПЗИП'!$K:$K,ПП!$S$14)</f>
        <v>0</v>
      </c>
      <c r="AL43" s="317">
        <f>ПП!T31</f>
        <v>0</v>
      </c>
      <c r="AM43" s="400">
        <f>SUMIFS('Отчет РПЗ(ПЗ)_ПЗИП'!$T:$T,'Отчет РПЗ(ПЗ)_ПЗИП'!$G:$G,Справочно!$C27,'Отчет РПЗ(ПЗ)_ПЗИП'!$K:$K,ПП!$S$14)</f>
        <v>0</v>
      </c>
      <c r="AN43" s="355">
        <f>ПП!U31</f>
        <v>0</v>
      </c>
      <c r="AO43" s="402">
        <f t="shared" si="7"/>
        <v>0</v>
      </c>
      <c r="AP43" s="357">
        <f t="shared" si="8"/>
        <v>0</v>
      </c>
      <c r="AQ43" s="403">
        <f t="shared" si="9"/>
        <v>0</v>
      </c>
      <c r="AR43" s="329">
        <f>ПП!W31</f>
        <v>0</v>
      </c>
      <c r="AS43" s="290">
        <f>COUNTIFS('Отчет РПЗ(ПЗ)_ПЗИП'!$G:$G,Справочно!$C27,'Отчет РПЗ(ПЗ)_ПЗИП'!$K:$K,ПП!$W$14)</f>
        <v>0</v>
      </c>
      <c r="AT43" s="317">
        <f>ПП!X31</f>
        <v>0</v>
      </c>
      <c r="AU43" s="289">
        <f>SUMIFS('Отчет РПЗ(ПЗ)_ПЗИП'!$T:$T,'Отчет РПЗ(ПЗ)_ПЗИП'!$G:$G,Справочно!$C27,'Отчет РПЗ(ПЗ)_ПЗИП'!$K:$K,ПП!$W$14)</f>
        <v>0</v>
      </c>
      <c r="AV43" s="57">
        <f>ПП!Y31</f>
        <v>0</v>
      </c>
      <c r="AW43" s="290">
        <f>COUNTIFS('Отчет РПЗ(ПЗ)_ПЗИП'!$G:$G,Справочно!$C27,'Отчет РПЗ(ПЗ)_ПЗИП'!$K:$K,ПП!$Y$14)</f>
        <v>0</v>
      </c>
      <c r="AX43" s="339">
        <f>ПП!Z31</f>
        <v>0</v>
      </c>
      <c r="AY43" s="289">
        <f>SUMIFS('Отчет РПЗ(ПЗ)_ПЗИП'!$T:$T,'Отчет РПЗ(ПЗ)_ПЗИП'!$G:$G,Справочно!$C27,'Отчет РПЗ(ПЗ)_ПЗИП'!$K:$K,ПП!$Y$14)</f>
        <v>0</v>
      </c>
      <c r="AZ43" s="57">
        <f>ПП!AA31</f>
        <v>0</v>
      </c>
      <c r="BA43" s="290">
        <f>COUNTIFS('Отчет РПЗ(ПЗ)_ПЗИП'!$G:$G,Справочно!$C27,'Отчет РПЗ(ПЗ)_ПЗИП'!$K:$K,ПП!$AA$14)</f>
        <v>0</v>
      </c>
      <c r="BB43" s="317">
        <f>ПП!AB31</f>
        <v>0</v>
      </c>
      <c r="BC43" s="291">
        <f>SUMIFS('Отчет РПЗ(ПЗ)_ПЗИП'!$T:$T,'Отчет РПЗ(ПЗ)_ПЗИП'!$G:$G,Справочно!$C27,'Отчет РПЗ(ПЗ)_ПЗИП'!$K:$K,ПП!$AA$14)</f>
        <v>0</v>
      </c>
      <c r="BD43" s="355">
        <f>ПП!AC31</f>
        <v>0</v>
      </c>
      <c r="BE43" s="381">
        <f t="shared" si="10"/>
        <v>0</v>
      </c>
      <c r="BF43" s="357">
        <f t="shared" si="11"/>
        <v>0</v>
      </c>
      <c r="BG43" s="382">
        <f t="shared" si="12"/>
        <v>0</v>
      </c>
      <c r="BH43" s="329">
        <f>ПП!AE31</f>
        <v>0</v>
      </c>
      <c r="BI43" s="366">
        <f>COUNTIFS('Отчет РПЗ(ПЗ)_ПЗИП'!$G:$G,Справочно!$C27,'Отчет РПЗ(ПЗ)_ПЗИП'!$K:$K,ПП!$AE$14)</f>
        <v>0</v>
      </c>
      <c r="BJ43" s="317">
        <f>ПП!AF31</f>
        <v>0</v>
      </c>
      <c r="BK43" s="368">
        <f>SUMIFS('Отчет РПЗ(ПЗ)_ПЗИП'!$T:$T,'Отчет РПЗ(ПЗ)_ПЗИП'!$G:$G,Справочно!$C27,'Отчет РПЗ(ПЗ)_ПЗИП'!$K:$K,ПП!$AE$14)</f>
        <v>0</v>
      </c>
      <c r="BL43" s="57">
        <f>ПП!AG31</f>
        <v>0</v>
      </c>
      <c r="BM43" s="366">
        <f>COUNTIFS('Отчет РПЗ(ПЗ)_ПЗИП'!$G:$G,Справочно!$C27,'Отчет РПЗ(ПЗ)_ПЗИП'!$K:$K,ПП!$AG$14)</f>
        <v>0</v>
      </c>
      <c r="BN43" s="339">
        <f>ПП!AH31</f>
        <v>0</v>
      </c>
      <c r="BO43" s="368">
        <f>SUMIFS('Отчет РПЗ(ПЗ)_ПЗИП'!$T:$T,'Отчет РПЗ(ПЗ)_ПЗИП'!$G:$G,Справочно!$C27,'Отчет РПЗ(ПЗ)_ПЗИП'!$K:$K,ПП!$AG$14)</f>
        <v>0</v>
      </c>
      <c r="BP43" s="57">
        <f>ПП!AI31</f>
        <v>0</v>
      </c>
      <c r="BQ43" s="366">
        <f>COUNTIFS('Отчет РПЗ(ПЗ)_ПЗИП'!$G:$G,Справочно!$C27,'Отчет РПЗ(ПЗ)_ПЗИП'!$K:$K,ПП!$AI$14)</f>
        <v>0</v>
      </c>
      <c r="BR43" s="317">
        <f>ПП!AJ31</f>
        <v>0</v>
      </c>
      <c r="BS43" s="372">
        <f>SUMIFS('Отчет РПЗ(ПЗ)_ПЗИП'!$T:$T,'Отчет РПЗ(ПЗ)_ПЗИП'!$G:$G,Справочно!$C27,'Отчет РПЗ(ПЗ)_ПЗИП'!$K:$K,ПП!$AI$14)</f>
        <v>0</v>
      </c>
      <c r="BT43" s="355">
        <f>ПП!AK31</f>
        <v>0</v>
      </c>
      <c r="BU43" s="374">
        <f t="shared" si="13"/>
        <v>0</v>
      </c>
      <c r="BV43" s="357">
        <f t="shared" si="14"/>
        <v>0</v>
      </c>
      <c r="BW43" s="375">
        <f t="shared" si="15"/>
        <v>0</v>
      </c>
    </row>
    <row r="44" spans="2:75" ht="13.5" thickBot="1" x14ac:dyDescent="0.25">
      <c r="B44" s="114" t="s">
        <v>179</v>
      </c>
      <c r="C44" s="131">
        <f>ПП!B32</f>
        <v>0</v>
      </c>
      <c r="D44" s="132">
        <f>ПП!C32</f>
        <v>0</v>
      </c>
      <c r="E44" s="79">
        <f>COUNTIF('Отчет РПЗ(ПЗ)_ПЗИП'!$G:$G,Справочно!$C28)</f>
        <v>0</v>
      </c>
      <c r="F44" s="80">
        <f t="shared" si="2"/>
        <v>0</v>
      </c>
      <c r="G44" s="201">
        <f>ПП!D32</f>
        <v>0</v>
      </c>
      <c r="H44" s="134">
        <f>ПП!E32</f>
        <v>0</v>
      </c>
      <c r="I44" s="203">
        <f>SUMIF('Отчет РПЗ(ПЗ)_ПЗИП'!$G:$G,Справочно!$C28,'Отчет РПЗ(ПЗ)_ПЗИП'!$AD:$AD)</f>
        <v>0</v>
      </c>
      <c r="J44" s="81">
        <f t="shared" si="3"/>
        <v>0</v>
      </c>
      <c r="K44" s="77"/>
      <c r="L44" s="329">
        <f>ПП!G32</f>
        <v>0</v>
      </c>
      <c r="M44" s="297">
        <f>COUNTIFS('Отчет РПЗ(ПЗ)_ПЗИП'!$G:$G,Справочно!$C28,'Отчет РПЗ(ПЗ)_ПЗИП'!$K:$K,ПП!$G$14)</f>
        <v>0</v>
      </c>
      <c r="N44" s="317">
        <f>ПП!H32</f>
        <v>0</v>
      </c>
      <c r="O44" s="296">
        <f>SUMIFS('Отчет РПЗ(ПЗ)_ПЗИП'!$T:$T,'Отчет РПЗ(ПЗ)_ПЗИП'!$G:$G,Справочно!$C28,'Отчет РПЗ(ПЗ)_ПЗИП'!$K:$K,ПП!$G$14)</f>
        <v>0</v>
      </c>
      <c r="P44" s="57">
        <f>ПП!I32</f>
        <v>0</v>
      </c>
      <c r="Q44" s="297">
        <f>COUNTIFS('Отчет РПЗ(ПЗ)_ПЗИП'!$G:$G,Справочно!$C28,'Отчет РПЗ(ПЗ)_ПЗИП'!$K:$K,ПП!$I$14)</f>
        <v>0</v>
      </c>
      <c r="R44" s="339">
        <f>ПП!J32</f>
        <v>0</v>
      </c>
      <c r="S44" s="296">
        <f>SUMIFS('Отчет РПЗ(ПЗ)_ПЗИП'!$T:$T,'Отчет РПЗ(ПЗ)_ПЗИП'!$G:$G,Справочно!$C28,'Отчет РПЗ(ПЗ)_ПЗИП'!$K:$K,ПП!$I$14)</f>
        <v>0</v>
      </c>
      <c r="T44" s="57">
        <f>ПП!K32</f>
        <v>0</v>
      </c>
      <c r="U44" s="297">
        <f>COUNTIFS('Отчет РПЗ(ПЗ)_ПЗИП'!$G:$G,Справочно!$C28,'Отчет РПЗ(ПЗ)_ПЗИП'!$K:$K,ПП!$K$14)</f>
        <v>0</v>
      </c>
      <c r="V44" s="317">
        <f>ПП!L32</f>
        <v>0</v>
      </c>
      <c r="W44" s="298">
        <f>SUMIFS('Отчет РПЗ(ПЗ)_ПЗИП'!$T:$T,'Отчет РПЗ(ПЗ)_ПЗИП'!$G:$G,Справочно!$C28,'Отчет РПЗ(ПЗ)_ПЗИП'!$K:$K,ПП!$K$14)</f>
        <v>0</v>
      </c>
      <c r="X44" s="355">
        <f>ПП!M32</f>
        <v>0</v>
      </c>
      <c r="Y44" s="356">
        <f t="shared" si="4"/>
        <v>0</v>
      </c>
      <c r="Z44" s="357">
        <f t="shared" si="5"/>
        <v>0</v>
      </c>
      <c r="AA44" s="358">
        <f t="shared" si="6"/>
        <v>0</v>
      </c>
      <c r="AB44" s="329">
        <f>ПП!O32</f>
        <v>0</v>
      </c>
      <c r="AC44" s="394">
        <f>COUNTIFS('Отчет РПЗ(ПЗ)_ПЗИП'!$G:$G,Справочно!$C28,'Отчет РПЗ(ПЗ)_ПЗИП'!$K:$K,ПП!$O$14)</f>
        <v>0</v>
      </c>
      <c r="AD44" s="317">
        <f>ПП!P32</f>
        <v>0</v>
      </c>
      <c r="AE44" s="397">
        <f>SUMIFS('Отчет РПЗ(ПЗ)_ПЗИП'!$T:$T,'Отчет РПЗ(ПЗ)_ПЗИП'!$G:$G,Справочно!$C28,'Отчет РПЗ(ПЗ)_ПЗИП'!$K:$K,ПП!$O$14)</f>
        <v>0</v>
      </c>
      <c r="AF44" s="57">
        <f>ПП!Q32</f>
        <v>0</v>
      </c>
      <c r="AG44" s="394">
        <f>COUNTIFS('Отчет РПЗ(ПЗ)_ПЗИП'!$G:$G,Справочно!$C28,'Отчет РПЗ(ПЗ)_ПЗИП'!$K:$K,ПП!$Q$14)</f>
        <v>0</v>
      </c>
      <c r="AH44" s="339">
        <f>ПП!R32</f>
        <v>0</v>
      </c>
      <c r="AI44" s="397">
        <f>SUMIFS('Отчет РПЗ(ПЗ)_ПЗИП'!$T:$T,'Отчет РПЗ(ПЗ)_ПЗИП'!$G:$G,Справочно!$C28,'Отчет РПЗ(ПЗ)_ПЗИП'!$K:$K,ПП!$Q$14)</f>
        <v>0</v>
      </c>
      <c r="AJ44" s="57">
        <f>ПП!S32</f>
        <v>0</v>
      </c>
      <c r="AK44" s="394">
        <f>COUNTIFS('Отчет РПЗ(ПЗ)_ПЗИП'!$G:$G,Справочно!$C28,'Отчет РПЗ(ПЗ)_ПЗИП'!$K:$K,ПП!$S$14)</f>
        <v>0</v>
      </c>
      <c r="AL44" s="317">
        <f>ПП!T32</f>
        <v>0</v>
      </c>
      <c r="AM44" s="400">
        <f>SUMIFS('Отчет РПЗ(ПЗ)_ПЗИП'!$T:$T,'Отчет РПЗ(ПЗ)_ПЗИП'!$G:$G,Справочно!$C28,'Отчет РПЗ(ПЗ)_ПЗИП'!$K:$K,ПП!$S$14)</f>
        <v>0</v>
      </c>
      <c r="AN44" s="355">
        <f>ПП!U32</f>
        <v>0</v>
      </c>
      <c r="AO44" s="402">
        <f t="shared" si="7"/>
        <v>0</v>
      </c>
      <c r="AP44" s="357">
        <f t="shared" si="8"/>
        <v>0</v>
      </c>
      <c r="AQ44" s="403">
        <f t="shared" si="9"/>
        <v>0</v>
      </c>
      <c r="AR44" s="329">
        <f>ПП!W32</f>
        <v>0</v>
      </c>
      <c r="AS44" s="290">
        <f>COUNTIFS('Отчет РПЗ(ПЗ)_ПЗИП'!$G:$G,Справочно!$C28,'Отчет РПЗ(ПЗ)_ПЗИП'!$K:$K,ПП!$W$14)</f>
        <v>0</v>
      </c>
      <c r="AT44" s="317">
        <f>ПП!X32</f>
        <v>0</v>
      </c>
      <c r="AU44" s="289">
        <f>SUMIFS('Отчет РПЗ(ПЗ)_ПЗИП'!$T:$T,'Отчет РПЗ(ПЗ)_ПЗИП'!$G:$G,Справочно!$C28,'Отчет РПЗ(ПЗ)_ПЗИП'!$K:$K,ПП!$W$14)</f>
        <v>0</v>
      </c>
      <c r="AV44" s="57">
        <f>ПП!Y32</f>
        <v>0</v>
      </c>
      <c r="AW44" s="290">
        <f>COUNTIFS('Отчет РПЗ(ПЗ)_ПЗИП'!$G:$G,Справочно!$C28,'Отчет РПЗ(ПЗ)_ПЗИП'!$K:$K,ПП!$Y$14)</f>
        <v>0</v>
      </c>
      <c r="AX44" s="339">
        <f>ПП!Z32</f>
        <v>0</v>
      </c>
      <c r="AY44" s="289">
        <f>SUMIFS('Отчет РПЗ(ПЗ)_ПЗИП'!$T:$T,'Отчет РПЗ(ПЗ)_ПЗИП'!$G:$G,Справочно!$C28,'Отчет РПЗ(ПЗ)_ПЗИП'!$K:$K,ПП!$Y$14)</f>
        <v>0</v>
      </c>
      <c r="AZ44" s="57">
        <f>ПП!AA32</f>
        <v>0</v>
      </c>
      <c r="BA44" s="290">
        <f>COUNTIFS('Отчет РПЗ(ПЗ)_ПЗИП'!$G:$G,Справочно!$C28,'Отчет РПЗ(ПЗ)_ПЗИП'!$K:$K,ПП!$AA$14)</f>
        <v>0</v>
      </c>
      <c r="BB44" s="317">
        <f>ПП!AB32</f>
        <v>0</v>
      </c>
      <c r="BC44" s="291">
        <f>SUMIFS('Отчет РПЗ(ПЗ)_ПЗИП'!$T:$T,'Отчет РПЗ(ПЗ)_ПЗИП'!$G:$G,Справочно!$C28,'Отчет РПЗ(ПЗ)_ПЗИП'!$K:$K,ПП!$AA$14)</f>
        <v>0</v>
      </c>
      <c r="BD44" s="355">
        <f>ПП!AC32</f>
        <v>0</v>
      </c>
      <c r="BE44" s="381">
        <f t="shared" si="10"/>
        <v>0</v>
      </c>
      <c r="BF44" s="357">
        <f t="shared" si="11"/>
        <v>0</v>
      </c>
      <c r="BG44" s="382">
        <f t="shared" si="12"/>
        <v>0</v>
      </c>
      <c r="BH44" s="329">
        <f>ПП!AE32</f>
        <v>0</v>
      </c>
      <c r="BI44" s="366">
        <f>COUNTIFS('Отчет РПЗ(ПЗ)_ПЗИП'!$G:$G,Справочно!$C28,'Отчет РПЗ(ПЗ)_ПЗИП'!$K:$K,ПП!$AE$14)</f>
        <v>0</v>
      </c>
      <c r="BJ44" s="317">
        <f>ПП!AF32</f>
        <v>0</v>
      </c>
      <c r="BK44" s="368">
        <f>SUMIFS('Отчет РПЗ(ПЗ)_ПЗИП'!$T:$T,'Отчет РПЗ(ПЗ)_ПЗИП'!$G:$G,Справочно!$C28,'Отчет РПЗ(ПЗ)_ПЗИП'!$K:$K,ПП!$AE$14)</f>
        <v>0</v>
      </c>
      <c r="BL44" s="57">
        <f>ПП!AG32</f>
        <v>0</v>
      </c>
      <c r="BM44" s="366">
        <f>COUNTIFS('Отчет РПЗ(ПЗ)_ПЗИП'!$G:$G,Справочно!$C28,'Отчет РПЗ(ПЗ)_ПЗИП'!$K:$K,ПП!$AG$14)</f>
        <v>0</v>
      </c>
      <c r="BN44" s="339">
        <f>ПП!AH32</f>
        <v>0</v>
      </c>
      <c r="BO44" s="368">
        <f>SUMIFS('Отчет РПЗ(ПЗ)_ПЗИП'!$T:$T,'Отчет РПЗ(ПЗ)_ПЗИП'!$G:$G,Справочно!$C28,'Отчет РПЗ(ПЗ)_ПЗИП'!$K:$K,ПП!$AG$14)</f>
        <v>0</v>
      </c>
      <c r="BP44" s="57">
        <f>ПП!AI32</f>
        <v>0</v>
      </c>
      <c r="BQ44" s="366">
        <f>COUNTIFS('Отчет РПЗ(ПЗ)_ПЗИП'!$G:$G,Справочно!$C28,'Отчет РПЗ(ПЗ)_ПЗИП'!$K:$K,ПП!$AI$14)</f>
        <v>0</v>
      </c>
      <c r="BR44" s="317">
        <f>ПП!AJ32</f>
        <v>0</v>
      </c>
      <c r="BS44" s="372">
        <f>SUMIFS('Отчет РПЗ(ПЗ)_ПЗИП'!$T:$T,'Отчет РПЗ(ПЗ)_ПЗИП'!$G:$G,Справочно!$C28,'Отчет РПЗ(ПЗ)_ПЗИП'!$K:$K,ПП!$AI$14)</f>
        <v>0</v>
      </c>
      <c r="BT44" s="355">
        <f>ПП!AK32</f>
        <v>0</v>
      </c>
      <c r="BU44" s="374">
        <f t="shared" si="13"/>
        <v>0</v>
      </c>
      <c r="BV44" s="357">
        <f t="shared" si="14"/>
        <v>0</v>
      </c>
      <c r="BW44" s="375">
        <f t="shared" si="15"/>
        <v>0</v>
      </c>
    </row>
    <row r="45" spans="2:75" ht="13.5" thickBot="1" x14ac:dyDescent="0.25">
      <c r="B45" s="114" t="s">
        <v>276</v>
      </c>
      <c r="C45" s="131">
        <f>ПП!B33</f>
        <v>0</v>
      </c>
      <c r="D45" s="132">
        <f>ПП!C33</f>
        <v>0</v>
      </c>
      <c r="E45" s="79">
        <f>COUNTIF('Отчет РПЗ(ПЗ)_ПЗИП'!$G:$G,Справочно!$C29)</f>
        <v>0</v>
      </c>
      <c r="F45" s="80">
        <f t="shared" si="2"/>
        <v>0</v>
      </c>
      <c r="G45" s="201">
        <f>ПП!D33</f>
        <v>0</v>
      </c>
      <c r="H45" s="134">
        <f>ПП!E33</f>
        <v>0</v>
      </c>
      <c r="I45" s="203">
        <f>SUMIF('Отчет РПЗ(ПЗ)_ПЗИП'!$G:$G,Справочно!$C29,'Отчет РПЗ(ПЗ)_ПЗИП'!$AD:$AD)</f>
        <v>0</v>
      </c>
      <c r="J45" s="81">
        <f t="shared" si="3"/>
        <v>0</v>
      </c>
      <c r="K45" s="77"/>
      <c r="L45" s="329">
        <f>ПП!G33</f>
        <v>0</v>
      </c>
      <c r="M45" s="297">
        <f>COUNTIFS('Отчет РПЗ(ПЗ)_ПЗИП'!$G:$G,Справочно!$C29,'Отчет РПЗ(ПЗ)_ПЗИП'!$K:$K,ПП!$G$14)</f>
        <v>0</v>
      </c>
      <c r="N45" s="317">
        <f>ПП!H33</f>
        <v>0</v>
      </c>
      <c r="O45" s="296">
        <f>SUMIFS('Отчет РПЗ(ПЗ)_ПЗИП'!$T:$T,'Отчет РПЗ(ПЗ)_ПЗИП'!$G:$G,Справочно!$C29,'Отчет РПЗ(ПЗ)_ПЗИП'!$K:$K,ПП!$G$14)</f>
        <v>0</v>
      </c>
      <c r="P45" s="57">
        <f>ПП!I33</f>
        <v>0</v>
      </c>
      <c r="Q45" s="297">
        <f>COUNTIFS('Отчет РПЗ(ПЗ)_ПЗИП'!$G:$G,Справочно!$C29,'Отчет РПЗ(ПЗ)_ПЗИП'!$K:$K,ПП!$I$14)</f>
        <v>0</v>
      </c>
      <c r="R45" s="339">
        <f>ПП!J33</f>
        <v>0</v>
      </c>
      <c r="S45" s="296">
        <f>SUMIFS('Отчет РПЗ(ПЗ)_ПЗИП'!$T:$T,'Отчет РПЗ(ПЗ)_ПЗИП'!$G:$G,Справочно!$C29,'Отчет РПЗ(ПЗ)_ПЗИП'!$K:$K,ПП!$I$14)</f>
        <v>0</v>
      </c>
      <c r="T45" s="57">
        <f>ПП!K33</f>
        <v>0</v>
      </c>
      <c r="U45" s="297">
        <f>COUNTIFS('Отчет РПЗ(ПЗ)_ПЗИП'!$G:$G,Справочно!$C29,'Отчет РПЗ(ПЗ)_ПЗИП'!$K:$K,ПП!$K$14)</f>
        <v>0</v>
      </c>
      <c r="V45" s="317">
        <f>ПП!L33</f>
        <v>0</v>
      </c>
      <c r="W45" s="298">
        <f>SUMIFS('Отчет РПЗ(ПЗ)_ПЗИП'!$T:$T,'Отчет РПЗ(ПЗ)_ПЗИП'!$G:$G,Справочно!$C29,'Отчет РПЗ(ПЗ)_ПЗИП'!$K:$K,ПП!$K$14)</f>
        <v>0</v>
      </c>
      <c r="X45" s="355">
        <f>ПП!M33</f>
        <v>0</v>
      </c>
      <c r="Y45" s="356">
        <f t="shared" si="4"/>
        <v>0</v>
      </c>
      <c r="Z45" s="357">
        <f t="shared" si="5"/>
        <v>0</v>
      </c>
      <c r="AA45" s="358">
        <f t="shared" si="6"/>
        <v>0</v>
      </c>
      <c r="AB45" s="329">
        <f>ПП!O33</f>
        <v>0</v>
      </c>
      <c r="AC45" s="394">
        <f>COUNTIFS('Отчет РПЗ(ПЗ)_ПЗИП'!$G:$G,Справочно!$C29,'Отчет РПЗ(ПЗ)_ПЗИП'!$K:$K,ПП!$O$14)</f>
        <v>0</v>
      </c>
      <c r="AD45" s="317">
        <f>ПП!P33</f>
        <v>0</v>
      </c>
      <c r="AE45" s="397">
        <f>SUMIFS('Отчет РПЗ(ПЗ)_ПЗИП'!$T:$T,'Отчет РПЗ(ПЗ)_ПЗИП'!$G:$G,Справочно!$C29,'Отчет РПЗ(ПЗ)_ПЗИП'!$K:$K,ПП!$O$14)</f>
        <v>0</v>
      </c>
      <c r="AF45" s="57">
        <f>ПП!Q33</f>
        <v>0</v>
      </c>
      <c r="AG45" s="394">
        <f>COUNTIFS('Отчет РПЗ(ПЗ)_ПЗИП'!$G:$G,Справочно!$C29,'Отчет РПЗ(ПЗ)_ПЗИП'!$K:$K,ПП!$Q$14)</f>
        <v>0</v>
      </c>
      <c r="AH45" s="339">
        <f>ПП!R33</f>
        <v>0</v>
      </c>
      <c r="AI45" s="397">
        <f>SUMIFS('Отчет РПЗ(ПЗ)_ПЗИП'!$T:$T,'Отчет РПЗ(ПЗ)_ПЗИП'!$G:$G,Справочно!$C29,'Отчет РПЗ(ПЗ)_ПЗИП'!$K:$K,ПП!$Q$14)</f>
        <v>0</v>
      </c>
      <c r="AJ45" s="57">
        <f>ПП!S33</f>
        <v>0</v>
      </c>
      <c r="AK45" s="394">
        <f>COUNTIFS('Отчет РПЗ(ПЗ)_ПЗИП'!$G:$G,Справочно!$C29,'Отчет РПЗ(ПЗ)_ПЗИП'!$K:$K,ПП!$S$14)</f>
        <v>0</v>
      </c>
      <c r="AL45" s="317">
        <f>ПП!T33</f>
        <v>0</v>
      </c>
      <c r="AM45" s="400">
        <f>SUMIFS('Отчет РПЗ(ПЗ)_ПЗИП'!$T:$T,'Отчет РПЗ(ПЗ)_ПЗИП'!$G:$G,Справочно!$C29,'Отчет РПЗ(ПЗ)_ПЗИП'!$K:$K,ПП!$S$14)</f>
        <v>0</v>
      </c>
      <c r="AN45" s="355">
        <f>ПП!U33</f>
        <v>0</v>
      </c>
      <c r="AO45" s="402">
        <f t="shared" si="7"/>
        <v>0</v>
      </c>
      <c r="AP45" s="357">
        <f t="shared" si="8"/>
        <v>0</v>
      </c>
      <c r="AQ45" s="403">
        <f t="shared" si="9"/>
        <v>0</v>
      </c>
      <c r="AR45" s="329">
        <f>ПП!W33</f>
        <v>0</v>
      </c>
      <c r="AS45" s="290">
        <f>COUNTIFS('Отчет РПЗ(ПЗ)_ПЗИП'!$G:$G,Справочно!$C29,'Отчет РПЗ(ПЗ)_ПЗИП'!$K:$K,ПП!$W$14)</f>
        <v>0</v>
      </c>
      <c r="AT45" s="317">
        <f>ПП!X33</f>
        <v>0</v>
      </c>
      <c r="AU45" s="289">
        <f>SUMIFS('Отчет РПЗ(ПЗ)_ПЗИП'!$T:$T,'Отчет РПЗ(ПЗ)_ПЗИП'!$G:$G,Справочно!$C29,'Отчет РПЗ(ПЗ)_ПЗИП'!$K:$K,ПП!$W$14)</f>
        <v>0</v>
      </c>
      <c r="AV45" s="57">
        <f>ПП!Y33</f>
        <v>0</v>
      </c>
      <c r="AW45" s="290">
        <f>COUNTIFS('Отчет РПЗ(ПЗ)_ПЗИП'!$G:$G,Справочно!$C29,'Отчет РПЗ(ПЗ)_ПЗИП'!$K:$K,ПП!$Y$14)</f>
        <v>0</v>
      </c>
      <c r="AX45" s="339">
        <f>ПП!Z33</f>
        <v>0</v>
      </c>
      <c r="AY45" s="289">
        <f>SUMIFS('Отчет РПЗ(ПЗ)_ПЗИП'!$T:$T,'Отчет РПЗ(ПЗ)_ПЗИП'!$G:$G,Справочно!$C29,'Отчет РПЗ(ПЗ)_ПЗИП'!$K:$K,ПП!$Y$14)</f>
        <v>0</v>
      </c>
      <c r="AZ45" s="57">
        <f>ПП!AA33</f>
        <v>0</v>
      </c>
      <c r="BA45" s="290">
        <f>COUNTIFS('Отчет РПЗ(ПЗ)_ПЗИП'!$G:$G,Справочно!$C29,'Отчет РПЗ(ПЗ)_ПЗИП'!$K:$K,ПП!$AA$14)</f>
        <v>0</v>
      </c>
      <c r="BB45" s="317">
        <f>ПП!AB33</f>
        <v>0</v>
      </c>
      <c r="BC45" s="291">
        <f>SUMIFS('Отчет РПЗ(ПЗ)_ПЗИП'!$T:$T,'Отчет РПЗ(ПЗ)_ПЗИП'!$G:$G,Справочно!$C29,'Отчет РПЗ(ПЗ)_ПЗИП'!$K:$K,ПП!$AA$14)</f>
        <v>0</v>
      </c>
      <c r="BD45" s="355">
        <f>ПП!AC33</f>
        <v>0</v>
      </c>
      <c r="BE45" s="381">
        <f t="shared" si="10"/>
        <v>0</v>
      </c>
      <c r="BF45" s="357">
        <f t="shared" si="11"/>
        <v>0</v>
      </c>
      <c r="BG45" s="382">
        <f t="shared" si="12"/>
        <v>0</v>
      </c>
      <c r="BH45" s="329">
        <f>ПП!AE33</f>
        <v>0</v>
      </c>
      <c r="BI45" s="366">
        <f>COUNTIFS('Отчет РПЗ(ПЗ)_ПЗИП'!$G:$G,Справочно!$C29,'Отчет РПЗ(ПЗ)_ПЗИП'!$K:$K,ПП!$AE$14)</f>
        <v>0</v>
      </c>
      <c r="BJ45" s="317">
        <f>ПП!AF33</f>
        <v>0</v>
      </c>
      <c r="BK45" s="368">
        <f>SUMIFS('Отчет РПЗ(ПЗ)_ПЗИП'!$T:$T,'Отчет РПЗ(ПЗ)_ПЗИП'!$G:$G,Справочно!$C29,'Отчет РПЗ(ПЗ)_ПЗИП'!$K:$K,ПП!$AE$14)</f>
        <v>0</v>
      </c>
      <c r="BL45" s="57">
        <f>ПП!AG33</f>
        <v>0</v>
      </c>
      <c r="BM45" s="366">
        <f>COUNTIFS('Отчет РПЗ(ПЗ)_ПЗИП'!$G:$G,Справочно!$C29,'Отчет РПЗ(ПЗ)_ПЗИП'!$K:$K,ПП!$AG$14)</f>
        <v>0</v>
      </c>
      <c r="BN45" s="339">
        <f>ПП!AH33</f>
        <v>0</v>
      </c>
      <c r="BO45" s="368">
        <f>SUMIFS('Отчет РПЗ(ПЗ)_ПЗИП'!$T:$T,'Отчет РПЗ(ПЗ)_ПЗИП'!$G:$G,Справочно!$C29,'Отчет РПЗ(ПЗ)_ПЗИП'!$K:$K,ПП!$AG$14)</f>
        <v>0</v>
      </c>
      <c r="BP45" s="57">
        <f>ПП!AI33</f>
        <v>0</v>
      </c>
      <c r="BQ45" s="366">
        <f>COUNTIFS('Отчет РПЗ(ПЗ)_ПЗИП'!$G:$G,Справочно!$C29,'Отчет РПЗ(ПЗ)_ПЗИП'!$K:$K,ПП!$AI$14)</f>
        <v>0</v>
      </c>
      <c r="BR45" s="317">
        <f>ПП!AJ33</f>
        <v>0</v>
      </c>
      <c r="BS45" s="372">
        <f>SUMIFS('Отчет РПЗ(ПЗ)_ПЗИП'!$T:$T,'Отчет РПЗ(ПЗ)_ПЗИП'!$G:$G,Справочно!$C29,'Отчет РПЗ(ПЗ)_ПЗИП'!$K:$K,ПП!$AI$14)</f>
        <v>0</v>
      </c>
      <c r="BT45" s="355">
        <f>ПП!AK33</f>
        <v>0</v>
      </c>
      <c r="BU45" s="374">
        <f t="shared" si="13"/>
        <v>0</v>
      </c>
      <c r="BV45" s="357">
        <f t="shared" si="14"/>
        <v>0</v>
      </c>
      <c r="BW45" s="375">
        <f t="shared" si="15"/>
        <v>0</v>
      </c>
    </row>
    <row r="46" spans="2:75" ht="13.5" thickBot="1" x14ac:dyDescent="0.25">
      <c r="B46" s="114" t="s">
        <v>180</v>
      </c>
      <c r="C46" s="131">
        <f>ПП!B34</f>
        <v>0</v>
      </c>
      <c r="D46" s="132">
        <f>ПП!C34</f>
        <v>0</v>
      </c>
      <c r="E46" s="79">
        <f>COUNTIF('Отчет РПЗ(ПЗ)_ПЗИП'!$G:$G,Справочно!$C30)</f>
        <v>0</v>
      </c>
      <c r="F46" s="80">
        <f t="shared" si="2"/>
        <v>0</v>
      </c>
      <c r="G46" s="201">
        <f>ПП!D34</f>
        <v>0</v>
      </c>
      <c r="H46" s="134">
        <f>ПП!E34</f>
        <v>0</v>
      </c>
      <c r="I46" s="203">
        <f>SUMIF('Отчет РПЗ(ПЗ)_ПЗИП'!$G:$G,Справочно!$C30,'Отчет РПЗ(ПЗ)_ПЗИП'!$AD:$AD)</f>
        <v>0</v>
      </c>
      <c r="J46" s="81">
        <f t="shared" si="3"/>
        <v>0</v>
      </c>
      <c r="K46" s="77"/>
      <c r="L46" s="329">
        <f>ПП!G34</f>
        <v>0</v>
      </c>
      <c r="M46" s="297">
        <f>COUNTIFS('Отчет РПЗ(ПЗ)_ПЗИП'!$G:$G,Справочно!$C30,'Отчет РПЗ(ПЗ)_ПЗИП'!$K:$K,ПП!$G$14)</f>
        <v>0</v>
      </c>
      <c r="N46" s="317">
        <f>ПП!H34</f>
        <v>0</v>
      </c>
      <c r="O46" s="296">
        <f>SUMIFS('Отчет РПЗ(ПЗ)_ПЗИП'!$T:$T,'Отчет РПЗ(ПЗ)_ПЗИП'!$G:$G,Справочно!$C30,'Отчет РПЗ(ПЗ)_ПЗИП'!$K:$K,ПП!$G$14)</f>
        <v>0</v>
      </c>
      <c r="P46" s="57">
        <f>ПП!I34</f>
        <v>0</v>
      </c>
      <c r="Q46" s="297">
        <f>COUNTIFS('Отчет РПЗ(ПЗ)_ПЗИП'!$G:$G,Справочно!$C30,'Отчет РПЗ(ПЗ)_ПЗИП'!$K:$K,ПП!$I$14)</f>
        <v>0</v>
      </c>
      <c r="R46" s="339">
        <f>ПП!J34</f>
        <v>0</v>
      </c>
      <c r="S46" s="296">
        <f>SUMIFS('Отчет РПЗ(ПЗ)_ПЗИП'!$T:$T,'Отчет РПЗ(ПЗ)_ПЗИП'!$G:$G,Справочно!$C30,'Отчет РПЗ(ПЗ)_ПЗИП'!$K:$K,ПП!$I$14)</f>
        <v>0</v>
      </c>
      <c r="T46" s="57">
        <f>ПП!K34</f>
        <v>0</v>
      </c>
      <c r="U46" s="297">
        <f>COUNTIFS('Отчет РПЗ(ПЗ)_ПЗИП'!$G:$G,Справочно!$C30,'Отчет РПЗ(ПЗ)_ПЗИП'!$K:$K,ПП!$K$14)</f>
        <v>0</v>
      </c>
      <c r="V46" s="317">
        <f>ПП!L34</f>
        <v>0</v>
      </c>
      <c r="W46" s="298">
        <f>SUMIFS('Отчет РПЗ(ПЗ)_ПЗИП'!$T:$T,'Отчет РПЗ(ПЗ)_ПЗИП'!$G:$G,Справочно!$C30,'Отчет РПЗ(ПЗ)_ПЗИП'!$K:$K,ПП!$K$14)</f>
        <v>0</v>
      </c>
      <c r="X46" s="355">
        <f>ПП!M34</f>
        <v>0</v>
      </c>
      <c r="Y46" s="356">
        <f t="shared" si="4"/>
        <v>0</v>
      </c>
      <c r="Z46" s="357">
        <f t="shared" si="5"/>
        <v>0</v>
      </c>
      <c r="AA46" s="358">
        <f t="shared" si="6"/>
        <v>0</v>
      </c>
      <c r="AB46" s="329">
        <f>ПП!O34</f>
        <v>0</v>
      </c>
      <c r="AC46" s="394">
        <f>COUNTIFS('Отчет РПЗ(ПЗ)_ПЗИП'!$G:$G,Справочно!$C30,'Отчет РПЗ(ПЗ)_ПЗИП'!$K:$K,ПП!$O$14)</f>
        <v>0</v>
      </c>
      <c r="AD46" s="317">
        <f>ПП!P34</f>
        <v>0</v>
      </c>
      <c r="AE46" s="397">
        <f>SUMIFS('Отчет РПЗ(ПЗ)_ПЗИП'!$T:$T,'Отчет РПЗ(ПЗ)_ПЗИП'!$G:$G,Справочно!$C30,'Отчет РПЗ(ПЗ)_ПЗИП'!$K:$K,ПП!$O$14)</f>
        <v>0</v>
      </c>
      <c r="AF46" s="57">
        <f>ПП!Q34</f>
        <v>0</v>
      </c>
      <c r="AG46" s="394">
        <f>COUNTIFS('Отчет РПЗ(ПЗ)_ПЗИП'!$G:$G,Справочно!$C30,'Отчет РПЗ(ПЗ)_ПЗИП'!$K:$K,ПП!$Q$14)</f>
        <v>0</v>
      </c>
      <c r="AH46" s="339">
        <f>ПП!R34</f>
        <v>0</v>
      </c>
      <c r="AI46" s="397">
        <f>SUMIFS('Отчет РПЗ(ПЗ)_ПЗИП'!$T:$T,'Отчет РПЗ(ПЗ)_ПЗИП'!$G:$G,Справочно!$C30,'Отчет РПЗ(ПЗ)_ПЗИП'!$K:$K,ПП!$Q$14)</f>
        <v>0</v>
      </c>
      <c r="AJ46" s="57">
        <f>ПП!S34</f>
        <v>0</v>
      </c>
      <c r="AK46" s="394">
        <f>COUNTIFS('Отчет РПЗ(ПЗ)_ПЗИП'!$G:$G,Справочно!$C30,'Отчет РПЗ(ПЗ)_ПЗИП'!$K:$K,ПП!$S$14)</f>
        <v>0</v>
      </c>
      <c r="AL46" s="317">
        <f>ПП!T34</f>
        <v>0</v>
      </c>
      <c r="AM46" s="400">
        <f>SUMIFS('Отчет РПЗ(ПЗ)_ПЗИП'!$T:$T,'Отчет РПЗ(ПЗ)_ПЗИП'!$G:$G,Справочно!$C30,'Отчет РПЗ(ПЗ)_ПЗИП'!$K:$K,ПП!$S$14)</f>
        <v>0</v>
      </c>
      <c r="AN46" s="355">
        <f>ПП!U34</f>
        <v>0</v>
      </c>
      <c r="AO46" s="402">
        <f t="shared" si="7"/>
        <v>0</v>
      </c>
      <c r="AP46" s="357">
        <f t="shared" si="8"/>
        <v>0</v>
      </c>
      <c r="AQ46" s="403">
        <f t="shared" si="9"/>
        <v>0</v>
      </c>
      <c r="AR46" s="329">
        <f>ПП!W34</f>
        <v>0</v>
      </c>
      <c r="AS46" s="290">
        <f>COUNTIFS('Отчет РПЗ(ПЗ)_ПЗИП'!$G:$G,Справочно!$C30,'Отчет РПЗ(ПЗ)_ПЗИП'!$K:$K,ПП!$W$14)</f>
        <v>0</v>
      </c>
      <c r="AT46" s="317">
        <f>ПП!X34</f>
        <v>0</v>
      </c>
      <c r="AU46" s="289">
        <f>SUMIFS('Отчет РПЗ(ПЗ)_ПЗИП'!$T:$T,'Отчет РПЗ(ПЗ)_ПЗИП'!$G:$G,Справочно!$C30,'Отчет РПЗ(ПЗ)_ПЗИП'!$K:$K,ПП!$W$14)</f>
        <v>0</v>
      </c>
      <c r="AV46" s="57">
        <f>ПП!Y34</f>
        <v>0</v>
      </c>
      <c r="AW46" s="290">
        <f>COUNTIFS('Отчет РПЗ(ПЗ)_ПЗИП'!$G:$G,Справочно!$C30,'Отчет РПЗ(ПЗ)_ПЗИП'!$K:$K,ПП!$Y$14)</f>
        <v>0</v>
      </c>
      <c r="AX46" s="339">
        <f>ПП!Z34</f>
        <v>0</v>
      </c>
      <c r="AY46" s="289">
        <f>SUMIFS('Отчет РПЗ(ПЗ)_ПЗИП'!$T:$T,'Отчет РПЗ(ПЗ)_ПЗИП'!$G:$G,Справочно!$C30,'Отчет РПЗ(ПЗ)_ПЗИП'!$K:$K,ПП!$Y$14)</f>
        <v>0</v>
      </c>
      <c r="AZ46" s="57">
        <f>ПП!AA34</f>
        <v>0</v>
      </c>
      <c r="BA46" s="290">
        <f>COUNTIFS('Отчет РПЗ(ПЗ)_ПЗИП'!$G:$G,Справочно!$C30,'Отчет РПЗ(ПЗ)_ПЗИП'!$K:$K,ПП!$AA$14)</f>
        <v>0</v>
      </c>
      <c r="BB46" s="317">
        <f>ПП!AB34</f>
        <v>0</v>
      </c>
      <c r="BC46" s="291">
        <f>SUMIFS('Отчет РПЗ(ПЗ)_ПЗИП'!$T:$T,'Отчет РПЗ(ПЗ)_ПЗИП'!$G:$G,Справочно!$C30,'Отчет РПЗ(ПЗ)_ПЗИП'!$K:$K,ПП!$AA$14)</f>
        <v>0</v>
      </c>
      <c r="BD46" s="355">
        <f>ПП!AC34</f>
        <v>0</v>
      </c>
      <c r="BE46" s="381">
        <f t="shared" si="10"/>
        <v>0</v>
      </c>
      <c r="BF46" s="357">
        <f t="shared" si="11"/>
        <v>0</v>
      </c>
      <c r="BG46" s="382">
        <f t="shared" si="12"/>
        <v>0</v>
      </c>
      <c r="BH46" s="329">
        <f>ПП!AE34</f>
        <v>0</v>
      </c>
      <c r="BI46" s="366">
        <f>COUNTIFS('Отчет РПЗ(ПЗ)_ПЗИП'!$G:$G,Справочно!$C30,'Отчет РПЗ(ПЗ)_ПЗИП'!$K:$K,ПП!$AE$14)</f>
        <v>0</v>
      </c>
      <c r="BJ46" s="317">
        <f>ПП!AF34</f>
        <v>0</v>
      </c>
      <c r="BK46" s="368">
        <f>SUMIFS('Отчет РПЗ(ПЗ)_ПЗИП'!$T:$T,'Отчет РПЗ(ПЗ)_ПЗИП'!$G:$G,Справочно!$C30,'Отчет РПЗ(ПЗ)_ПЗИП'!$K:$K,ПП!$AE$14)</f>
        <v>0</v>
      </c>
      <c r="BL46" s="57">
        <f>ПП!AG34</f>
        <v>0</v>
      </c>
      <c r="BM46" s="366">
        <f>COUNTIFS('Отчет РПЗ(ПЗ)_ПЗИП'!$G:$G,Справочно!$C30,'Отчет РПЗ(ПЗ)_ПЗИП'!$K:$K,ПП!$AG$14)</f>
        <v>0</v>
      </c>
      <c r="BN46" s="339">
        <f>ПП!AH34</f>
        <v>0</v>
      </c>
      <c r="BO46" s="368">
        <f>SUMIFS('Отчет РПЗ(ПЗ)_ПЗИП'!$T:$T,'Отчет РПЗ(ПЗ)_ПЗИП'!$G:$G,Справочно!$C30,'Отчет РПЗ(ПЗ)_ПЗИП'!$K:$K,ПП!$AG$14)</f>
        <v>0</v>
      </c>
      <c r="BP46" s="57">
        <f>ПП!AI34</f>
        <v>0</v>
      </c>
      <c r="BQ46" s="366">
        <f>COUNTIFS('Отчет РПЗ(ПЗ)_ПЗИП'!$G:$G,Справочно!$C30,'Отчет РПЗ(ПЗ)_ПЗИП'!$K:$K,ПП!$AI$14)</f>
        <v>0</v>
      </c>
      <c r="BR46" s="317">
        <f>ПП!AJ34</f>
        <v>0</v>
      </c>
      <c r="BS46" s="372">
        <f>SUMIFS('Отчет РПЗ(ПЗ)_ПЗИП'!$T:$T,'Отчет РПЗ(ПЗ)_ПЗИП'!$G:$G,Справочно!$C30,'Отчет РПЗ(ПЗ)_ПЗИП'!$K:$K,ПП!$AI$14)</f>
        <v>0</v>
      </c>
      <c r="BT46" s="355">
        <f>ПП!AK34</f>
        <v>0</v>
      </c>
      <c r="BU46" s="374">
        <f t="shared" si="13"/>
        <v>0</v>
      </c>
      <c r="BV46" s="357">
        <f t="shared" si="14"/>
        <v>0</v>
      </c>
      <c r="BW46" s="375">
        <f t="shared" si="15"/>
        <v>0</v>
      </c>
    </row>
    <row r="47" spans="2:75" ht="13.5" thickBot="1" x14ac:dyDescent="0.25">
      <c r="B47" s="114" t="s">
        <v>277</v>
      </c>
      <c r="C47" s="131">
        <f>ПП!B35</f>
        <v>0</v>
      </c>
      <c r="D47" s="132">
        <f>ПП!C35</f>
        <v>0</v>
      </c>
      <c r="E47" s="79">
        <f>COUNTIF('Отчет РПЗ(ПЗ)_ПЗИП'!$G:$G,Справочно!$C31)</f>
        <v>0</v>
      </c>
      <c r="F47" s="80">
        <f t="shared" si="2"/>
        <v>0</v>
      </c>
      <c r="G47" s="201">
        <f>ПП!D35</f>
        <v>0</v>
      </c>
      <c r="H47" s="134">
        <f>ПП!E35</f>
        <v>0</v>
      </c>
      <c r="I47" s="203">
        <f>SUMIF('Отчет РПЗ(ПЗ)_ПЗИП'!$G:$G,Справочно!$C31,'Отчет РПЗ(ПЗ)_ПЗИП'!$AD:$AD)</f>
        <v>0</v>
      </c>
      <c r="J47" s="81">
        <f t="shared" si="3"/>
        <v>0</v>
      </c>
      <c r="K47" s="77"/>
      <c r="L47" s="340">
        <f>ПП!G35</f>
        <v>0</v>
      </c>
      <c r="M47" s="341">
        <f>COUNTIFS('Отчет РПЗ(ПЗ)_ПЗИП'!$G:$G,Справочно!$C31,'Отчет РПЗ(ПЗ)_ПЗИП'!$K:$K,ПП!$G$14)</f>
        <v>0</v>
      </c>
      <c r="N47" s="330">
        <f>ПП!H35</f>
        <v>0</v>
      </c>
      <c r="O47" s="342">
        <f>SUMIFS('Отчет РПЗ(ПЗ)_ПЗИП'!$T:$T,'Отчет РПЗ(ПЗ)_ПЗИП'!$G:$G,Справочно!$C31,'Отчет РПЗ(ПЗ)_ПЗИП'!$K:$K,ПП!$G$14)</f>
        <v>0</v>
      </c>
      <c r="P47" s="343">
        <f>ПП!I35</f>
        <v>0</v>
      </c>
      <c r="Q47" s="341">
        <f>COUNTIFS('Отчет РПЗ(ПЗ)_ПЗИП'!$G:$G,Справочно!$C31,'Отчет РПЗ(ПЗ)_ПЗИП'!$K:$K,ПП!$I$14)</f>
        <v>0</v>
      </c>
      <c r="R47" s="344">
        <f>ПП!J35</f>
        <v>0</v>
      </c>
      <c r="S47" s="342">
        <f>SUMIFS('Отчет РПЗ(ПЗ)_ПЗИП'!$T:$T,'Отчет РПЗ(ПЗ)_ПЗИП'!$G:$G,Справочно!$C31,'Отчет РПЗ(ПЗ)_ПЗИП'!$K:$K,ПП!$I$14)</f>
        <v>0</v>
      </c>
      <c r="T47" s="343">
        <f>ПП!K35</f>
        <v>0</v>
      </c>
      <c r="U47" s="341">
        <f>COUNTIFS('Отчет РПЗ(ПЗ)_ПЗИП'!$G:$G,Справочно!$C31,'Отчет РПЗ(ПЗ)_ПЗИП'!$K:$K,ПП!$K$14)</f>
        <v>0</v>
      </c>
      <c r="V47" s="330">
        <f>ПП!L35</f>
        <v>0</v>
      </c>
      <c r="W47" s="345">
        <f>SUMIFS('Отчет РПЗ(ПЗ)_ПЗИП'!$T:$T,'Отчет РПЗ(ПЗ)_ПЗИП'!$G:$G,Справочно!$C31,'Отчет РПЗ(ПЗ)_ПЗИП'!$K:$K,ПП!$K$14)</f>
        <v>0</v>
      </c>
      <c r="X47" s="355">
        <f>ПП!M35</f>
        <v>0</v>
      </c>
      <c r="Y47" s="356">
        <f t="shared" si="4"/>
        <v>0</v>
      </c>
      <c r="Z47" s="357">
        <f t="shared" si="5"/>
        <v>0</v>
      </c>
      <c r="AA47" s="358">
        <f t="shared" si="6"/>
        <v>0</v>
      </c>
      <c r="AB47" s="340">
        <f>ПП!O35</f>
        <v>0</v>
      </c>
      <c r="AC47" s="395">
        <f>COUNTIFS('Отчет РПЗ(ПЗ)_ПЗИП'!$G:$G,Справочно!$C31,'Отчет РПЗ(ПЗ)_ПЗИП'!$K:$K,ПП!$O$14)</f>
        <v>0</v>
      </c>
      <c r="AD47" s="330">
        <f>ПП!P35</f>
        <v>0</v>
      </c>
      <c r="AE47" s="398">
        <f>SUMIFS('Отчет РПЗ(ПЗ)_ПЗИП'!$T:$T,'Отчет РПЗ(ПЗ)_ПЗИП'!$G:$G,Справочно!$C31,'Отчет РПЗ(ПЗ)_ПЗИП'!$K:$K,ПП!$O$14)</f>
        <v>0</v>
      </c>
      <c r="AF47" s="343">
        <f>ПП!Q35</f>
        <v>0</v>
      </c>
      <c r="AG47" s="395">
        <f>COUNTIFS('Отчет РПЗ(ПЗ)_ПЗИП'!$G:$G,Справочно!$C31,'Отчет РПЗ(ПЗ)_ПЗИП'!$K:$K,ПП!$Q$14)</f>
        <v>0</v>
      </c>
      <c r="AH47" s="344">
        <f>ПП!R35</f>
        <v>0</v>
      </c>
      <c r="AI47" s="398">
        <f>SUMIFS('Отчет РПЗ(ПЗ)_ПЗИП'!$T:$T,'Отчет РПЗ(ПЗ)_ПЗИП'!$G:$G,Справочно!$C31,'Отчет РПЗ(ПЗ)_ПЗИП'!$K:$K,ПП!$Q$14)</f>
        <v>0</v>
      </c>
      <c r="AJ47" s="343">
        <f>ПП!S35</f>
        <v>0</v>
      </c>
      <c r="AK47" s="395">
        <f>COUNTIFS('Отчет РПЗ(ПЗ)_ПЗИП'!$G:$G,Справочно!$C31,'Отчет РПЗ(ПЗ)_ПЗИП'!$K:$K,ПП!$S$14)</f>
        <v>0</v>
      </c>
      <c r="AL47" s="330">
        <f>ПП!T35</f>
        <v>0</v>
      </c>
      <c r="AM47" s="401">
        <f>SUMIFS('Отчет РПЗ(ПЗ)_ПЗИП'!$T:$T,'Отчет РПЗ(ПЗ)_ПЗИП'!$G:$G,Справочно!$C31,'Отчет РПЗ(ПЗ)_ПЗИП'!$K:$K,ПП!$S$14)</f>
        <v>0</v>
      </c>
      <c r="AN47" s="355">
        <f>ПП!U35</f>
        <v>0</v>
      </c>
      <c r="AO47" s="402">
        <f t="shared" si="7"/>
        <v>0</v>
      </c>
      <c r="AP47" s="357">
        <f t="shared" si="8"/>
        <v>0</v>
      </c>
      <c r="AQ47" s="403">
        <f t="shared" si="9"/>
        <v>0</v>
      </c>
      <c r="AR47" s="340">
        <f>ПП!W35</f>
        <v>0</v>
      </c>
      <c r="AS47" s="388">
        <f>COUNTIFS('Отчет РПЗ(ПЗ)_ПЗИП'!$G:$G,Справочно!$C31,'Отчет РПЗ(ПЗ)_ПЗИП'!$K:$K,ПП!$W$14)</f>
        <v>0</v>
      </c>
      <c r="AT47" s="330">
        <f>ПП!X35</f>
        <v>0</v>
      </c>
      <c r="AU47" s="386">
        <f>SUMIFS('Отчет РПЗ(ПЗ)_ПЗИП'!$T:$T,'Отчет РПЗ(ПЗ)_ПЗИП'!$G:$G,Справочно!$C31,'Отчет РПЗ(ПЗ)_ПЗИП'!$K:$K,ПП!$W$14)</f>
        <v>0</v>
      </c>
      <c r="AV47" s="343">
        <f>ПП!Y35</f>
        <v>0</v>
      </c>
      <c r="AW47" s="388">
        <f>COUNTIFS('Отчет РПЗ(ПЗ)_ПЗИП'!$G:$G,Справочно!$C31,'Отчет РПЗ(ПЗ)_ПЗИП'!$K:$K,ПП!$Y$14)</f>
        <v>0</v>
      </c>
      <c r="AX47" s="344">
        <f>ПП!Z35</f>
        <v>0</v>
      </c>
      <c r="AY47" s="386">
        <f>SUMIFS('Отчет РПЗ(ПЗ)_ПЗИП'!$T:$T,'Отчет РПЗ(ПЗ)_ПЗИП'!$G:$G,Справочно!$C31,'Отчет РПЗ(ПЗ)_ПЗИП'!$K:$K,ПП!$Y$14)</f>
        <v>0</v>
      </c>
      <c r="AZ47" s="343">
        <f>ПП!AA35</f>
        <v>0</v>
      </c>
      <c r="BA47" s="388">
        <f>COUNTIFS('Отчет РПЗ(ПЗ)_ПЗИП'!$G:$G,Справочно!$C31,'Отчет РПЗ(ПЗ)_ПЗИП'!$K:$K,ПП!$AA$14)</f>
        <v>0</v>
      </c>
      <c r="BB47" s="330">
        <f>ПП!AB35</f>
        <v>0</v>
      </c>
      <c r="BC47" s="390">
        <f>SUMIFS('Отчет РПЗ(ПЗ)_ПЗИП'!$T:$T,'Отчет РПЗ(ПЗ)_ПЗИП'!$G:$G,Справочно!$C31,'Отчет РПЗ(ПЗ)_ПЗИП'!$K:$K,ПП!$AA$14)</f>
        <v>0</v>
      </c>
      <c r="BD47" s="355">
        <f>ПП!AC35</f>
        <v>0</v>
      </c>
      <c r="BE47" s="381">
        <f t="shared" si="10"/>
        <v>0</v>
      </c>
      <c r="BF47" s="357">
        <f t="shared" si="11"/>
        <v>0</v>
      </c>
      <c r="BG47" s="382">
        <f t="shared" si="12"/>
        <v>0</v>
      </c>
      <c r="BH47" s="340">
        <f>ПП!AE35</f>
        <v>0</v>
      </c>
      <c r="BI47" s="367">
        <f>COUNTIFS('Отчет РПЗ(ПЗ)_ПЗИП'!$G:$G,Справочно!$C31,'Отчет РПЗ(ПЗ)_ПЗИП'!$K:$K,ПП!$AE$14)</f>
        <v>0</v>
      </c>
      <c r="BJ47" s="330">
        <f>ПП!AF35</f>
        <v>0</v>
      </c>
      <c r="BK47" s="369">
        <f>SUMIFS('Отчет РПЗ(ПЗ)_ПЗИП'!$T:$T,'Отчет РПЗ(ПЗ)_ПЗИП'!$G:$G,Справочно!$C31,'Отчет РПЗ(ПЗ)_ПЗИП'!$K:$K,ПП!$AE$14)</f>
        <v>0</v>
      </c>
      <c r="BL47" s="343">
        <f>ПП!AG35</f>
        <v>0</v>
      </c>
      <c r="BM47" s="367">
        <f>COUNTIFS('Отчет РПЗ(ПЗ)_ПЗИП'!$G:$G,Справочно!$C31,'Отчет РПЗ(ПЗ)_ПЗИП'!$K:$K,ПП!$AG$14)</f>
        <v>0</v>
      </c>
      <c r="BN47" s="344">
        <f>ПП!AH35</f>
        <v>0</v>
      </c>
      <c r="BO47" s="369">
        <f>SUMIFS('Отчет РПЗ(ПЗ)_ПЗИП'!$T:$T,'Отчет РПЗ(ПЗ)_ПЗИП'!$G:$G,Справочно!$C31,'Отчет РПЗ(ПЗ)_ПЗИП'!$K:$K,ПП!$AG$14)</f>
        <v>0</v>
      </c>
      <c r="BP47" s="343">
        <f>ПП!AI35</f>
        <v>0</v>
      </c>
      <c r="BQ47" s="367">
        <f>COUNTIFS('Отчет РПЗ(ПЗ)_ПЗИП'!$G:$G,Справочно!$C31,'Отчет РПЗ(ПЗ)_ПЗИП'!$K:$K,ПП!$AI$14)</f>
        <v>0</v>
      </c>
      <c r="BR47" s="330">
        <f>ПП!AJ35</f>
        <v>0</v>
      </c>
      <c r="BS47" s="373">
        <f>SUMIFS('Отчет РПЗ(ПЗ)_ПЗИП'!$T:$T,'Отчет РПЗ(ПЗ)_ПЗИП'!$G:$G,Справочно!$C31,'Отчет РПЗ(ПЗ)_ПЗИП'!$K:$K,ПП!$AI$14)</f>
        <v>0</v>
      </c>
      <c r="BT47" s="355">
        <f>ПП!AK35</f>
        <v>0</v>
      </c>
      <c r="BU47" s="374">
        <f t="shared" si="13"/>
        <v>0</v>
      </c>
      <c r="BV47" s="357">
        <f t="shared" si="14"/>
        <v>0</v>
      </c>
      <c r="BW47" s="375">
        <f t="shared" si="15"/>
        <v>0</v>
      </c>
    </row>
    <row r="48" spans="2:75" ht="13.5" thickBot="1" x14ac:dyDescent="0.25">
      <c r="B48" s="84" t="s">
        <v>256</v>
      </c>
      <c r="C48" s="73">
        <f t="shared" ref="C48:J48" si="16">SUM(C28:C47)</f>
        <v>239</v>
      </c>
      <c r="D48" s="133">
        <f t="shared" si="16"/>
        <v>0.91570881226053646</v>
      </c>
      <c r="E48" s="135">
        <f t="shared" si="16"/>
        <v>26</v>
      </c>
      <c r="F48" s="136">
        <f t="shared" si="16"/>
        <v>0.55319148936170215</v>
      </c>
      <c r="G48" s="202">
        <f t="shared" si="16"/>
        <v>851182554.18192601</v>
      </c>
      <c r="H48" s="137">
        <f t="shared" si="16"/>
        <v>0.93826082698269553</v>
      </c>
      <c r="I48" s="204">
        <f t="shared" si="16"/>
        <v>1559109.44</v>
      </c>
      <c r="J48" s="138">
        <f t="shared" si="16"/>
        <v>0.2383571168780845</v>
      </c>
      <c r="K48" s="77"/>
      <c r="L48" s="311">
        <f t="shared" ref="L48:Z48" si="17">SUM(L28:L47)</f>
        <v>58</v>
      </c>
      <c r="M48" s="277">
        <f t="shared" si="17"/>
        <v>2</v>
      </c>
      <c r="N48" s="312">
        <f t="shared" si="17"/>
        <v>210463674</v>
      </c>
      <c r="O48" s="273">
        <f>SUM(O28:O47)</f>
        <v>988992</v>
      </c>
      <c r="P48" s="314">
        <f t="shared" si="17"/>
        <v>15</v>
      </c>
      <c r="Q48" s="277">
        <f t="shared" si="17"/>
        <v>6</v>
      </c>
      <c r="R48" s="312">
        <f t="shared" si="17"/>
        <v>20536605.903480001</v>
      </c>
      <c r="S48" s="273">
        <f>SUM(S28:S47)</f>
        <v>9274774.9434799999</v>
      </c>
      <c r="T48" s="314">
        <f t="shared" si="17"/>
        <v>36</v>
      </c>
      <c r="U48" s="277">
        <f t="shared" si="17"/>
        <v>17</v>
      </c>
      <c r="V48" s="312">
        <f t="shared" si="17"/>
        <v>91333527.008446008</v>
      </c>
      <c r="W48" s="272">
        <f>SUM(W28:W47)</f>
        <v>39876422.008446001</v>
      </c>
      <c r="X48" s="359">
        <f t="shared" si="17"/>
        <v>109</v>
      </c>
      <c r="Y48" s="360">
        <f t="shared" si="17"/>
        <v>25</v>
      </c>
      <c r="Z48" s="357">
        <f t="shared" si="17"/>
        <v>322333806.91192603</v>
      </c>
      <c r="AA48" s="361">
        <f>SUM(AA28:AA47)</f>
        <v>50140188.951926</v>
      </c>
      <c r="AB48" s="311">
        <f t="shared" ref="AB48" si="18">SUM(AB28:AB47)</f>
        <v>67</v>
      </c>
      <c r="AC48" s="277">
        <f t="shared" ref="AC48" si="19">SUM(AC28:AC47)</f>
        <v>0</v>
      </c>
      <c r="AD48" s="312">
        <f t="shared" ref="AD48" si="20">SUM(AD28:AD47)</f>
        <v>474926652.26999998</v>
      </c>
      <c r="AE48" s="273">
        <f>SUM(AE28:AE47)</f>
        <v>0</v>
      </c>
      <c r="AF48" s="314">
        <f t="shared" ref="AF48" si="21">SUM(AF28:AF47)</f>
        <v>2</v>
      </c>
      <c r="AG48" s="277">
        <f t="shared" ref="AG48" si="22">SUM(AG28:AG47)</f>
        <v>0</v>
      </c>
      <c r="AH48" s="312">
        <f t="shared" ref="AH48" si="23">SUM(AH28:AH47)</f>
        <v>5177000</v>
      </c>
      <c r="AI48" s="273">
        <f>SUM(AI28:AI47)</f>
        <v>0</v>
      </c>
      <c r="AJ48" s="314">
        <f t="shared" ref="AJ48" si="24">SUM(AJ28:AJ47)</f>
        <v>12</v>
      </c>
      <c r="AK48" s="277">
        <f t="shared" ref="AK48" si="25">SUM(AK28:AK47)</f>
        <v>0</v>
      </c>
      <c r="AL48" s="312">
        <f t="shared" ref="AL48" si="26">SUM(AL28:AL47)</f>
        <v>7066617</v>
      </c>
      <c r="AM48" s="272">
        <f>SUM(AM28:AM47)</f>
        <v>0</v>
      </c>
      <c r="AN48" s="359">
        <f t="shared" ref="AN48" si="27">SUM(AN28:AN47)</f>
        <v>81</v>
      </c>
      <c r="AO48" s="360">
        <f t="shared" ref="AO48" si="28">SUM(AO28:AO47)</f>
        <v>0</v>
      </c>
      <c r="AP48" s="357">
        <f t="shared" ref="AP48" si="29">SUM(AP28:AP47)</f>
        <v>487170269.26999998</v>
      </c>
      <c r="AQ48" s="361">
        <f>SUM(AQ28:AQ47)</f>
        <v>0</v>
      </c>
      <c r="AR48" s="311">
        <f t="shared" ref="AR48" si="30">SUM(AR28:AR47)</f>
        <v>9</v>
      </c>
      <c r="AS48" s="277">
        <f t="shared" ref="AS48" si="31">SUM(AS28:AS47)</f>
        <v>0</v>
      </c>
      <c r="AT48" s="312">
        <f t="shared" ref="AT48" si="32">SUM(AT28:AT47)</f>
        <v>2272294</v>
      </c>
      <c r="AU48" s="273">
        <f>SUM(AU28:AU47)</f>
        <v>0</v>
      </c>
      <c r="AV48" s="314">
        <f t="shared" ref="AV48" si="33">SUM(AV28:AV47)</f>
        <v>4</v>
      </c>
      <c r="AW48" s="277">
        <f t="shared" ref="AW48" si="34">SUM(AW28:AW47)</f>
        <v>0</v>
      </c>
      <c r="AX48" s="312">
        <f t="shared" ref="AX48" si="35">SUM(AX28:AX47)</f>
        <v>5651700</v>
      </c>
      <c r="AY48" s="273">
        <f>SUM(AY28:AY47)</f>
        <v>0</v>
      </c>
      <c r="AZ48" s="314">
        <f t="shared" ref="AZ48" si="36">SUM(AZ28:AZ47)</f>
        <v>1</v>
      </c>
      <c r="BA48" s="277">
        <f t="shared" ref="BA48" si="37">SUM(BA28:BA47)</f>
        <v>0</v>
      </c>
      <c r="BB48" s="312">
        <f t="shared" ref="BB48" si="38">SUM(BB28:BB47)</f>
        <v>590000</v>
      </c>
      <c r="BC48" s="272">
        <f>SUM(BC28:BC47)</f>
        <v>0</v>
      </c>
      <c r="BD48" s="359">
        <f t="shared" ref="BD48" si="39">SUM(BD28:BD47)</f>
        <v>14</v>
      </c>
      <c r="BE48" s="360">
        <f t="shared" ref="BE48" si="40">SUM(BE28:BE47)</f>
        <v>0</v>
      </c>
      <c r="BF48" s="357">
        <f t="shared" ref="BF48" si="41">SUM(BF28:BF47)</f>
        <v>8513994</v>
      </c>
      <c r="BG48" s="361">
        <f>SUM(BG28:BG47)</f>
        <v>0</v>
      </c>
      <c r="BH48" s="311">
        <f t="shared" ref="BH48" si="42">SUM(BH28:BH47)</f>
        <v>12</v>
      </c>
      <c r="BI48" s="277">
        <f t="shared" ref="BI48" si="43">SUM(BI28:BI47)</f>
        <v>0</v>
      </c>
      <c r="BJ48" s="312">
        <f t="shared" ref="BJ48" si="44">SUM(BJ28:BJ47)</f>
        <v>6034112</v>
      </c>
      <c r="BK48" s="273">
        <f>SUM(BK28:BK47)</f>
        <v>0</v>
      </c>
      <c r="BL48" s="314">
        <f t="shared" ref="BL48" si="45">SUM(BL28:BL47)</f>
        <v>2</v>
      </c>
      <c r="BM48" s="277">
        <f t="shared" ref="BM48" si="46">SUM(BM28:BM47)</f>
        <v>0</v>
      </c>
      <c r="BN48" s="312">
        <f t="shared" ref="BN48" si="47">SUM(BN28:BN47)</f>
        <v>476200</v>
      </c>
      <c r="BO48" s="273">
        <f>SUM(BO28:BO47)</f>
        <v>0</v>
      </c>
      <c r="BP48" s="314">
        <f t="shared" ref="BP48" si="48">SUM(BP28:BP47)</f>
        <v>0</v>
      </c>
      <c r="BQ48" s="277">
        <f t="shared" ref="BQ48" si="49">SUM(BQ28:BQ47)</f>
        <v>0</v>
      </c>
      <c r="BR48" s="312">
        <f t="shared" ref="BR48" si="50">SUM(BR28:BR47)</f>
        <v>0</v>
      </c>
      <c r="BS48" s="272">
        <f>SUM(BS28:BS47)</f>
        <v>0</v>
      </c>
      <c r="BT48" s="359">
        <f t="shared" ref="BT48" si="51">SUM(BT28:BT47)</f>
        <v>14</v>
      </c>
      <c r="BU48" s="360">
        <f t="shared" ref="BU48" si="52">SUM(BU28:BU47)</f>
        <v>0</v>
      </c>
      <c r="BV48" s="357">
        <f t="shared" ref="BV48" si="53">SUM(BV28:BV47)</f>
        <v>6510312</v>
      </c>
      <c r="BW48" s="361">
        <f>SUM(BW28:BW47)</f>
        <v>0</v>
      </c>
    </row>
    <row r="49" spans="2:75" ht="13.5" thickBot="1" x14ac:dyDescent="0.25">
      <c r="B49" s="811"/>
      <c r="C49" s="812"/>
      <c r="D49" s="812"/>
      <c r="E49" s="812"/>
      <c r="F49" s="812"/>
      <c r="G49" s="812"/>
      <c r="H49" s="812"/>
      <c r="I49" s="812"/>
      <c r="J49" s="813"/>
      <c r="K49" s="77"/>
      <c r="L49" s="780"/>
      <c r="M49" s="781"/>
      <c r="N49" s="781"/>
      <c r="O49" s="781"/>
      <c r="P49" s="781"/>
      <c r="Q49" s="781"/>
      <c r="R49" s="781"/>
      <c r="S49" s="781"/>
      <c r="T49" s="781"/>
      <c r="U49" s="781"/>
      <c r="V49" s="781"/>
      <c r="W49" s="781"/>
      <c r="X49" s="781"/>
      <c r="Y49" s="781"/>
      <c r="Z49" s="781"/>
      <c r="AA49" s="782"/>
      <c r="AB49" s="780"/>
      <c r="AC49" s="781"/>
      <c r="AD49" s="781"/>
      <c r="AE49" s="781"/>
      <c r="AF49" s="781"/>
      <c r="AG49" s="781"/>
      <c r="AH49" s="781"/>
      <c r="AI49" s="781"/>
      <c r="AJ49" s="781"/>
      <c r="AK49" s="781"/>
      <c r="AL49" s="781"/>
      <c r="AM49" s="781"/>
      <c r="AN49" s="781"/>
      <c r="AO49" s="781"/>
      <c r="AP49" s="781"/>
      <c r="AQ49" s="782"/>
      <c r="AR49" s="780"/>
      <c r="AS49" s="781"/>
      <c r="AT49" s="781"/>
      <c r="AU49" s="781"/>
      <c r="AV49" s="781"/>
      <c r="AW49" s="781"/>
      <c r="AX49" s="781"/>
      <c r="AY49" s="781"/>
      <c r="AZ49" s="781"/>
      <c r="BA49" s="781"/>
      <c r="BB49" s="781"/>
      <c r="BC49" s="781"/>
      <c r="BD49" s="781"/>
      <c r="BE49" s="781"/>
      <c r="BF49" s="781"/>
      <c r="BG49" s="782"/>
      <c r="BH49" s="780"/>
      <c r="BI49" s="781"/>
      <c r="BJ49" s="781"/>
      <c r="BK49" s="781"/>
      <c r="BL49" s="781"/>
      <c r="BM49" s="781"/>
      <c r="BN49" s="781"/>
      <c r="BO49" s="781"/>
      <c r="BP49" s="781"/>
      <c r="BQ49" s="781"/>
      <c r="BR49" s="781"/>
      <c r="BS49" s="781"/>
      <c r="BT49" s="781"/>
      <c r="BU49" s="781"/>
      <c r="BV49" s="781"/>
      <c r="BW49" s="782"/>
    </row>
    <row r="50" spans="2:75" ht="13.5" thickBot="1" x14ac:dyDescent="0.25">
      <c r="B50" s="96" t="s">
        <v>119</v>
      </c>
      <c r="C50" s="73">
        <f>ПП!B38</f>
        <v>22</v>
      </c>
      <c r="D50" s="133">
        <f>ПП!C38</f>
        <v>8.4291187739463605E-2</v>
      </c>
      <c r="E50" s="139">
        <f>COUNTIF('Отчет РПЗ(ПЗ)_ПЗИП'!$G:$G,Справочно!$C33)</f>
        <v>22</v>
      </c>
      <c r="F50" s="140">
        <f>E50/$C$17</f>
        <v>0.46808510638297873</v>
      </c>
      <c r="G50" s="202">
        <f>ПП!D38</f>
        <v>56009273.190000005</v>
      </c>
      <c r="H50" s="137">
        <f>ПП!E38</f>
        <v>6.1739173017304527E-2</v>
      </c>
      <c r="I50" s="205">
        <f>SUMIF('Отчет РПЗ(ПЗ)_ПЗИП'!$G:$G,Справочно!$C33,'Отчет РПЗ(ПЗ)_ПЗИП'!$AD:$AD)</f>
        <v>4981955.75</v>
      </c>
      <c r="J50" s="141">
        <f>I50/$I$52</f>
        <v>0.76164288312191553</v>
      </c>
      <c r="K50" s="77"/>
      <c r="L50" s="311">
        <f>ПП!G38</f>
        <v>2</v>
      </c>
      <c r="M50" s="277">
        <f>COUNTIFS('Отчет РПЗ(ПЗ)_ПЗИП'!$G:$G,Справочно!$C34,'Отчет РПЗ(ПЗ)_ПЗИП'!$K:$K,ПП!$G$14)</f>
        <v>0</v>
      </c>
      <c r="N50" s="312">
        <f>ПП!H38</f>
        <v>40053189.850000001</v>
      </c>
      <c r="O50" s="273">
        <f>SUMIFS('Отчет РПЗ(ПЗ)_ПЗИП'!$T:$T,'Отчет РПЗ(ПЗ)_ПЗИП'!$G:$G,Справочно!$C34,'Отчет РПЗ(ПЗ)_ПЗИП'!$K:$K,ПП!$G$14)</f>
        <v>0</v>
      </c>
      <c r="P50" s="314">
        <f>ПП!I38</f>
        <v>10</v>
      </c>
      <c r="Q50" s="277">
        <f>COUNTIFS('Отчет РПЗ(ПЗ)_ПЗИП'!$G:$G,Справочно!$C34,'Отчет РПЗ(ПЗ)_ПЗИП'!$K:$K,ПП!$I$14)</f>
        <v>0</v>
      </c>
      <c r="R50" s="315">
        <f>ПП!J38</f>
        <v>5435225.75</v>
      </c>
      <c r="S50" s="273">
        <f>SUMIFS('Отчет РПЗ(ПЗ)_ПЗИП'!$T:$T,'Отчет РПЗ(ПЗ)_ПЗИП'!$G:$G,Справочно!$C34,'Отчет РПЗ(ПЗ)_ПЗИП'!$K:$K,ПП!$L$14)</f>
        <v>0</v>
      </c>
      <c r="T50" s="314">
        <f>ПП!K38</f>
        <v>9</v>
      </c>
      <c r="U50" s="277">
        <f>COUNTIFS('Отчет РПЗ(ПЗ)_ПЗИП'!$G:$G,Справочно!$C34,'Отчет РПЗ(ПЗ)_ПЗИП'!$K:$K,ПП!$K$14)</f>
        <v>0</v>
      </c>
      <c r="V50" s="315">
        <f>ПП!P38</f>
        <v>3556998</v>
      </c>
      <c r="W50" s="272">
        <f>SUMIFS('Отчет РПЗ(ПЗ)_ПЗИП'!$T:$T,'Отчет РПЗ(ПЗ)_ПЗИП'!$G:$G,Справочно!$C34,'Отчет РПЗ(ПЗ)_ПЗИП'!$K:$K,ПП!$K$14)</f>
        <v>0</v>
      </c>
      <c r="X50" s="359">
        <f>SUM(L50,P50,T50)</f>
        <v>21</v>
      </c>
      <c r="Y50" s="360">
        <f t="shared" ref="Y50:AA50" si="54">SUM(M50,Q50,U50)</f>
        <v>0</v>
      </c>
      <c r="Z50" s="357">
        <f>SUM(N50,R50,V50)</f>
        <v>49045413.600000001</v>
      </c>
      <c r="AA50" s="361">
        <f t="shared" si="54"/>
        <v>0</v>
      </c>
      <c r="AB50" s="311">
        <f>ПП!O38</f>
        <v>1</v>
      </c>
      <c r="AC50" s="277">
        <f>COUNTIFS('Отчет РПЗ(ПЗ)_ПЗИП'!$G:$G,Справочно!$C34,'Отчет РПЗ(ПЗ)_ПЗИП'!$K:$K,ПП!$O$14)</f>
        <v>0</v>
      </c>
      <c r="AD50" s="312">
        <f>ПП!P38</f>
        <v>3556998</v>
      </c>
      <c r="AE50" s="273">
        <f>SUMIFS('Отчет РПЗ(ПЗ)_ПЗИП'!$T:$T,'Отчет РПЗ(ПЗ)_ПЗИП'!$G:$G,Справочно!$C34,'Отчет РПЗ(ПЗ)_ПЗИП'!$K:$K,ПП!$O$14)</f>
        <v>0</v>
      </c>
      <c r="AF50" s="314">
        <f>ПП!Q38</f>
        <v>0</v>
      </c>
      <c r="AG50" s="277">
        <f>COUNTIFS('Отчет РПЗ(ПЗ)_ПЗИП'!$G:$G,Справочно!$C34,'Отчет РПЗ(ПЗ)_ПЗИП'!$K:$K,ПП!$Q$14)</f>
        <v>0</v>
      </c>
      <c r="AH50" s="315">
        <f>ПП!R38</f>
        <v>0</v>
      </c>
      <c r="AI50" s="273">
        <f>SUMIFS('Отчет РПЗ(ПЗ)_ПЗИП'!$T:$T,'Отчет РПЗ(ПЗ)_ПЗИП'!$G:$G,Справочно!$C34,'Отчет РПЗ(ПЗ)_ПЗИП'!$K:$K,ПП!$Q$14)</f>
        <v>0</v>
      </c>
      <c r="AJ50" s="314">
        <f>ПП!S38</f>
        <v>0</v>
      </c>
      <c r="AK50" s="277">
        <f>COUNTIFS('Отчет РПЗ(ПЗ)_ПЗИП'!$G:$G,Справочно!$C34,'Отчет РПЗ(ПЗ)_ПЗИП'!$K:$K,ПП!$S$14)</f>
        <v>0</v>
      </c>
      <c r="AL50" s="315">
        <f>ПП!T38</f>
        <v>0</v>
      </c>
      <c r="AM50" s="272">
        <f>SUMIFS('Отчет РПЗ(ПЗ)_ПЗИП'!$T:$T,'Отчет РПЗ(ПЗ)_ПЗИП'!$G:$G,Справочно!$C34,'Отчет РПЗ(ПЗ)_ПЗИП'!$K:$K,ПП!$S$14)</f>
        <v>0</v>
      </c>
      <c r="AN50" s="359">
        <f>SUM(AB50,AF50,AJ50)</f>
        <v>1</v>
      </c>
      <c r="AO50" s="360">
        <f t="shared" ref="AO50" si="55">SUM(AC50,AG50,AK50)</f>
        <v>0</v>
      </c>
      <c r="AP50" s="357">
        <f>SUM(AD50,AH50,AL50)</f>
        <v>3556998</v>
      </c>
      <c r="AQ50" s="361">
        <f t="shared" ref="AQ50" si="56">SUM(AE50,AI50,AM50)</f>
        <v>0</v>
      </c>
      <c r="AR50" s="311">
        <f>ПП!W38</f>
        <v>0</v>
      </c>
      <c r="AS50" s="277">
        <f>COUNTIFS('Отчет РПЗ(ПЗ)_ПЗИП'!$G:$G,Справочно!$C34,'Отчет РПЗ(ПЗ)_ПЗИП'!$K:$K,ПП!$W$14)</f>
        <v>0</v>
      </c>
      <c r="AT50" s="312">
        <f>ПП!X38</f>
        <v>0</v>
      </c>
      <c r="AU50" s="273">
        <f>SUMIFS('Отчет РПЗ(ПЗ)_ПЗИП'!$T:$T,'Отчет РПЗ(ПЗ)_ПЗИП'!$G:$G,Справочно!$C34,'Отчет РПЗ(ПЗ)_ПЗИП'!$K:$K,ПП!$W$14)</f>
        <v>0</v>
      </c>
      <c r="AV50" s="314">
        <f>ПП!Y38</f>
        <v>0</v>
      </c>
      <c r="AW50" s="277">
        <f>COUNTIFS('Отчет РПЗ(ПЗ)_ПЗИП'!$G:$G,Справочно!$C34,'Отчет РПЗ(ПЗ)_ПЗИП'!$K:$K,ПП!$Y$14)</f>
        <v>0</v>
      </c>
      <c r="AX50" s="315">
        <f>ПП!Z38</f>
        <v>0</v>
      </c>
      <c r="AY50" s="273">
        <f>SUMIFS('Отчет РПЗ(ПЗ)_ПЗИП'!$T:$T,'Отчет РПЗ(ПЗ)_ПЗИП'!$G:$G,Справочно!$C34,'Отчет РПЗ(ПЗ)_ПЗИП'!$K:$K,ПП!$Y$14)</f>
        <v>0</v>
      </c>
      <c r="AZ50" s="314">
        <f>ПП!AA38</f>
        <v>0</v>
      </c>
      <c r="BA50" s="277">
        <f>COUNTIFS('Отчет РПЗ(ПЗ)_ПЗИП'!$G:$G,Справочно!$C34,'Отчет РПЗ(ПЗ)_ПЗИП'!$K:$K,ПП!$AA$14)</f>
        <v>0</v>
      </c>
      <c r="BB50" s="315">
        <f>ПП!AB38</f>
        <v>0</v>
      </c>
      <c r="BC50" s="272">
        <f>SUMIFS('Отчет РПЗ(ПЗ)_ПЗИП'!$T:$T,'Отчет РПЗ(ПЗ)_ПЗИП'!$G:$G,Справочно!$C34,'Отчет РПЗ(ПЗ)_ПЗИП'!$K:$K,ПП!$AA$14)</f>
        <v>0</v>
      </c>
      <c r="BD50" s="359">
        <f>SUM(AR50,AV50,AZ50)</f>
        <v>0</v>
      </c>
      <c r="BE50" s="360">
        <f t="shared" ref="BE50" si="57">SUM(AS50,AW50,BA50)</f>
        <v>0</v>
      </c>
      <c r="BF50" s="357">
        <f>SUM(AT50,AX50,BB50)</f>
        <v>0</v>
      </c>
      <c r="BG50" s="361">
        <f t="shared" ref="BG50" si="58">SUM(AU50,AY50,BC50)</f>
        <v>0</v>
      </c>
      <c r="BH50" s="311">
        <f>ПП!AE38</f>
        <v>0</v>
      </c>
      <c r="BI50" s="277">
        <f>COUNTIFS('Отчет РПЗ(ПЗ)_ПЗИП'!$G:$G,Справочно!$C34,'Отчет РПЗ(ПЗ)_ПЗИП'!$K:$K,ПП!$AE$14)</f>
        <v>0</v>
      </c>
      <c r="BJ50" s="312">
        <f>ПП!AF38</f>
        <v>0</v>
      </c>
      <c r="BK50" s="273">
        <f>SUMIFS('Отчет РПЗ(ПЗ)_ПЗИП'!$T:$T,'Отчет РПЗ(ПЗ)_ПЗИП'!$G:$G,Справочно!$C34,'Отчет РПЗ(ПЗ)_ПЗИП'!$K:$K,ПП!$AE$14)</f>
        <v>0</v>
      </c>
      <c r="BL50" s="314">
        <f>ПП!AG38</f>
        <v>0</v>
      </c>
      <c r="BM50" s="277">
        <f>COUNTIFS('Отчет РПЗ(ПЗ)_ПЗИП'!$G:$G,Справочно!$C34,'Отчет РПЗ(ПЗ)_ПЗИП'!$K:$K,ПП!$AG$14)</f>
        <v>0</v>
      </c>
      <c r="BN50" s="315">
        <f>ПП!AH38</f>
        <v>0</v>
      </c>
      <c r="BO50" s="273">
        <f>SUMIFS('Отчет РПЗ(ПЗ)_ПЗИП'!$T:$T,'Отчет РПЗ(ПЗ)_ПЗИП'!$G:$G,Справочно!$C34,'Отчет РПЗ(ПЗ)_ПЗИП'!$K:$K,ПП!$AG$14)</f>
        <v>0</v>
      </c>
      <c r="BP50" s="314">
        <f>ПП!AI38</f>
        <v>0</v>
      </c>
      <c r="BQ50" s="277">
        <f>COUNTIFS('Отчет РПЗ(ПЗ)_ПЗИП'!$G:$G,Справочно!$C34,'Отчет РПЗ(ПЗ)_ПЗИП'!$K:$K,ПП!$AI$14)</f>
        <v>0</v>
      </c>
      <c r="BR50" s="315">
        <f>ПП!AJ38</f>
        <v>0</v>
      </c>
      <c r="BS50" s="272">
        <f>SUMIFS('Отчет РПЗ(ПЗ)_ПЗИП'!$T:$T,'Отчет РПЗ(ПЗ)_ПЗИП'!$G:$G,Справочно!$C34,'Отчет РПЗ(ПЗ)_ПЗИП'!$K:$K,ПП!$AI$14)</f>
        <v>0</v>
      </c>
      <c r="BT50" s="359">
        <f>SUM(BH50,BL50,BP50)</f>
        <v>0</v>
      </c>
      <c r="BU50" s="360">
        <f t="shared" ref="BU50" si="59">SUM(BI50,BM50,BQ50)</f>
        <v>0</v>
      </c>
      <c r="BV50" s="357">
        <f>SUM(BJ50,BN50,BR50)</f>
        <v>0</v>
      </c>
      <c r="BW50" s="361">
        <f t="shared" ref="BW50" si="60">SUM(BK50,BO50,BS50)</f>
        <v>0</v>
      </c>
    </row>
    <row r="51" spans="2:75" ht="13.5" thickBot="1" x14ac:dyDescent="0.25">
      <c r="B51" s="811"/>
      <c r="C51" s="812"/>
      <c r="D51" s="812"/>
      <c r="E51" s="812"/>
      <c r="F51" s="812"/>
      <c r="G51" s="812"/>
      <c r="H51" s="812"/>
      <c r="I51" s="812"/>
      <c r="J51" s="813"/>
      <c r="K51" s="77"/>
      <c r="L51" s="780"/>
      <c r="M51" s="781"/>
      <c r="N51" s="781"/>
      <c r="O51" s="781"/>
      <c r="P51" s="781"/>
      <c r="Q51" s="781"/>
      <c r="R51" s="781"/>
      <c r="S51" s="781"/>
      <c r="T51" s="781"/>
      <c r="U51" s="781"/>
      <c r="V51" s="781"/>
      <c r="W51" s="781"/>
      <c r="X51" s="781"/>
      <c r="Y51" s="781"/>
      <c r="Z51" s="781"/>
      <c r="AA51" s="782"/>
      <c r="AB51" s="780"/>
      <c r="AC51" s="781"/>
      <c r="AD51" s="781"/>
      <c r="AE51" s="781"/>
      <c r="AF51" s="781"/>
      <c r="AG51" s="781"/>
      <c r="AH51" s="781"/>
      <c r="AI51" s="781"/>
      <c r="AJ51" s="781"/>
      <c r="AK51" s="781"/>
      <c r="AL51" s="781"/>
      <c r="AM51" s="781"/>
      <c r="AN51" s="781"/>
      <c r="AO51" s="781"/>
      <c r="AP51" s="781"/>
      <c r="AQ51" s="782"/>
      <c r="AR51" s="780"/>
      <c r="AS51" s="781"/>
      <c r="AT51" s="781"/>
      <c r="AU51" s="781"/>
      <c r="AV51" s="781"/>
      <c r="AW51" s="781"/>
      <c r="AX51" s="781"/>
      <c r="AY51" s="781"/>
      <c r="AZ51" s="781"/>
      <c r="BA51" s="781"/>
      <c r="BB51" s="781"/>
      <c r="BC51" s="781"/>
      <c r="BD51" s="781"/>
      <c r="BE51" s="781"/>
      <c r="BF51" s="781"/>
      <c r="BG51" s="782"/>
      <c r="BH51" s="780"/>
      <c r="BI51" s="781"/>
      <c r="BJ51" s="781"/>
      <c r="BK51" s="781"/>
      <c r="BL51" s="781"/>
      <c r="BM51" s="781"/>
      <c r="BN51" s="781"/>
      <c r="BO51" s="781"/>
      <c r="BP51" s="781"/>
      <c r="BQ51" s="781"/>
      <c r="BR51" s="781"/>
      <c r="BS51" s="781"/>
      <c r="BT51" s="781"/>
      <c r="BU51" s="781"/>
      <c r="BV51" s="781"/>
      <c r="BW51" s="782"/>
    </row>
    <row r="52" spans="2:75" ht="13.5" thickBot="1" x14ac:dyDescent="0.25">
      <c r="B52" s="91" t="s">
        <v>280</v>
      </c>
      <c r="C52" s="144">
        <f t="shared" ref="C52:J52" si="61">C48+C50</f>
        <v>261</v>
      </c>
      <c r="D52" s="142">
        <f t="shared" si="61"/>
        <v>1</v>
      </c>
      <c r="E52" s="135">
        <f t="shared" si="61"/>
        <v>48</v>
      </c>
      <c r="F52" s="143">
        <f t="shared" si="61"/>
        <v>1.021276595744681</v>
      </c>
      <c r="G52" s="202">
        <f t="shared" si="61"/>
        <v>907191827.37192607</v>
      </c>
      <c r="H52" s="137">
        <f t="shared" si="61"/>
        <v>1</v>
      </c>
      <c r="I52" s="204">
        <f t="shared" si="61"/>
        <v>6541065.1899999995</v>
      </c>
      <c r="J52" s="146">
        <f t="shared" si="61"/>
        <v>1</v>
      </c>
      <c r="L52" s="313">
        <f>SUM(L48,L50)</f>
        <v>60</v>
      </c>
      <c r="M52" s="281">
        <f>SUM(M48,M50)</f>
        <v>2</v>
      </c>
      <c r="N52" s="315">
        <f t="shared" ref="N52:Z52" si="62">SUM(N48,N50)</f>
        <v>250516863.84999999</v>
      </c>
      <c r="O52" s="274">
        <f>SUM(O48,O50)</f>
        <v>988992</v>
      </c>
      <c r="P52" s="323">
        <f t="shared" si="62"/>
        <v>25</v>
      </c>
      <c r="Q52" s="281">
        <f>SUM(Q48,Q50)</f>
        <v>6</v>
      </c>
      <c r="R52" s="315">
        <f t="shared" si="62"/>
        <v>25971831.653480001</v>
      </c>
      <c r="S52" s="274">
        <f>SUM(S48,S50)</f>
        <v>9274774.9434799999</v>
      </c>
      <c r="T52" s="323">
        <f t="shared" si="62"/>
        <v>45</v>
      </c>
      <c r="U52" s="281">
        <f>SUM(U48,U50)</f>
        <v>17</v>
      </c>
      <c r="V52" s="315">
        <f t="shared" si="62"/>
        <v>94890525.008446008</v>
      </c>
      <c r="W52" s="276">
        <f>SUM(W48,W50)</f>
        <v>39876422.008446001</v>
      </c>
      <c r="X52" s="355">
        <f t="shared" si="62"/>
        <v>130</v>
      </c>
      <c r="Y52" s="362">
        <f>SUM(Y48,Y50)</f>
        <v>25</v>
      </c>
      <c r="Z52" s="318">
        <f t="shared" si="62"/>
        <v>371379220.51192605</v>
      </c>
      <c r="AA52" s="285">
        <f>SUM(AA48,AA50)</f>
        <v>50140188.951926</v>
      </c>
      <c r="AB52" s="313">
        <f>SUM(AB48,AB50)</f>
        <v>68</v>
      </c>
      <c r="AC52" s="281">
        <f>SUM(AC48,AC50)</f>
        <v>0</v>
      </c>
      <c r="AD52" s="315">
        <f t="shared" ref="AD52" si="63">SUM(AD48,AD50)</f>
        <v>478483650.26999998</v>
      </c>
      <c r="AE52" s="274">
        <f>SUM(AE48,AE50)</f>
        <v>0</v>
      </c>
      <c r="AF52" s="323">
        <f t="shared" ref="AF52" si="64">SUM(AF48,AF50)</f>
        <v>2</v>
      </c>
      <c r="AG52" s="281">
        <f>SUM(AG48,AG50)</f>
        <v>0</v>
      </c>
      <c r="AH52" s="315">
        <f t="shared" ref="AH52" si="65">SUM(AH48,AH50)</f>
        <v>5177000</v>
      </c>
      <c r="AI52" s="274">
        <f>SUM(AI48,AI50)</f>
        <v>0</v>
      </c>
      <c r="AJ52" s="323">
        <f t="shared" ref="AJ52" si="66">SUM(AJ48,AJ50)</f>
        <v>12</v>
      </c>
      <c r="AK52" s="281">
        <f>SUM(AK48,AK50)</f>
        <v>0</v>
      </c>
      <c r="AL52" s="315">
        <f t="shared" ref="AL52" si="67">SUM(AL48,AL50)</f>
        <v>7066617</v>
      </c>
      <c r="AM52" s="276">
        <f>SUM(AM48,AM50)</f>
        <v>0</v>
      </c>
      <c r="AN52" s="355">
        <f t="shared" ref="AN52" si="68">SUM(AN48,AN50)</f>
        <v>82</v>
      </c>
      <c r="AO52" s="362">
        <f>SUM(AO48,AO50)</f>
        <v>0</v>
      </c>
      <c r="AP52" s="318">
        <f t="shared" ref="AP52" si="69">SUM(AP48,AP50)</f>
        <v>490727267.26999998</v>
      </c>
      <c r="AQ52" s="285">
        <f>SUM(AQ48,AQ50)</f>
        <v>0</v>
      </c>
      <c r="AR52" s="313">
        <f>SUM(AR48,AR50)</f>
        <v>9</v>
      </c>
      <c r="AS52" s="281">
        <f>SUM(AS48,AS50)</f>
        <v>0</v>
      </c>
      <c r="AT52" s="315">
        <f t="shared" ref="AT52" si="70">SUM(AT48,AT50)</f>
        <v>2272294</v>
      </c>
      <c r="AU52" s="274">
        <f>SUM(AU48,AU50)</f>
        <v>0</v>
      </c>
      <c r="AV52" s="323">
        <f t="shared" ref="AV52" si="71">SUM(AV48,AV50)</f>
        <v>4</v>
      </c>
      <c r="AW52" s="281">
        <f>SUM(AW48,AW50)</f>
        <v>0</v>
      </c>
      <c r="AX52" s="315">
        <f t="shared" ref="AX52" si="72">SUM(AX48,AX50)</f>
        <v>5651700</v>
      </c>
      <c r="AY52" s="274">
        <f>SUM(AY48,AY50)</f>
        <v>0</v>
      </c>
      <c r="AZ52" s="323">
        <f t="shared" ref="AZ52" si="73">SUM(AZ48,AZ50)</f>
        <v>1</v>
      </c>
      <c r="BA52" s="281">
        <f>SUM(BA48,BA50)</f>
        <v>0</v>
      </c>
      <c r="BB52" s="315">
        <f t="shared" ref="BB52" si="74">SUM(BB48,BB50)</f>
        <v>590000</v>
      </c>
      <c r="BC52" s="276">
        <f>SUM(BC48,BC50)</f>
        <v>0</v>
      </c>
      <c r="BD52" s="355">
        <f t="shared" ref="BD52" si="75">SUM(BD48,BD50)</f>
        <v>14</v>
      </c>
      <c r="BE52" s="362">
        <f>SUM(BE48,BE50)</f>
        <v>0</v>
      </c>
      <c r="BF52" s="318">
        <f t="shared" ref="BF52" si="76">SUM(BF48,BF50)</f>
        <v>8513994</v>
      </c>
      <c r="BG52" s="285">
        <f>SUM(BG48,BG50)</f>
        <v>0</v>
      </c>
      <c r="BH52" s="313">
        <f>SUM(BH48,BH50)</f>
        <v>12</v>
      </c>
      <c r="BI52" s="281">
        <f>SUM(BI48,BI50)</f>
        <v>0</v>
      </c>
      <c r="BJ52" s="315">
        <f t="shared" ref="BJ52" si="77">SUM(BJ48,BJ50)</f>
        <v>6034112</v>
      </c>
      <c r="BK52" s="274">
        <f>SUM(BK48,BK50)</f>
        <v>0</v>
      </c>
      <c r="BL52" s="323">
        <f t="shared" ref="BL52" si="78">SUM(BL48,BL50)</f>
        <v>2</v>
      </c>
      <c r="BM52" s="281">
        <f>SUM(BM48,BM50)</f>
        <v>0</v>
      </c>
      <c r="BN52" s="315">
        <f t="shared" ref="BN52" si="79">SUM(BN48,BN50)</f>
        <v>476200</v>
      </c>
      <c r="BO52" s="274">
        <f>SUM(BO48,BO50)</f>
        <v>0</v>
      </c>
      <c r="BP52" s="323">
        <f t="shared" ref="BP52" si="80">SUM(BP48,BP50)</f>
        <v>0</v>
      </c>
      <c r="BQ52" s="281">
        <f>SUM(BQ48,BQ50)</f>
        <v>0</v>
      </c>
      <c r="BR52" s="315">
        <f t="shared" ref="BR52" si="81">SUM(BR48,BR50)</f>
        <v>0</v>
      </c>
      <c r="BS52" s="276">
        <f>SUM(BS48,BS50)</f>
        <v>0</v>
      </c>
      <c r="BT52" s="355">
        <f t="shared" ref="BT52" si="82">SUM(BT48,BT50)</f>
        <v>14</v>
      </c>
      <c r="BU52" s="362">
        <f>SUM(BU48,BU50)</f>
        <v>0</v>
      </c>
      <c r="BV52" s="318">
        <f t="shared" ref="BV52" si="83">SUM(BV48,BV50)</f>
        <v>6510312</v>
      </c>
      <c r="BW52" s="285">
        <f>SUM(BW48,BW50)</f>
        <v>0</v>
      </c>
    </row>
    <row r="53" spans="2:75" ht="22.5" customHeight="1" thickBot="1" x14ac:dyDescent="0.25">
      <c r="B53" s="773" t="s">
        <v>262</v>
      </c>
      <c r="C53" s="773"/>
      <c r="D53" s="773"/>
      <c r="E53" s="773"/>
      <c r="F53" s="773"/>
      <c r="G53" s="773"/>
      <c r="H53" s="773"/>
      <c r="L53" s="772" t="s">
        <v>262</v>
      </c>
      <c r="M53" s="773"/>
      <c r="N53" s="773"/>
      <c r="O53" s="773"/>
      <c r="P53" s="773"/>
      <c r="Q53" s="773"/>
      <c r="R53" s="773"/>
      <c r="S53" s="773"/>
      <c r="T53" s="773"/>
      <c r="U53" s="773"/>
      <c r="V53" s="773"/>
      <c r="W53" s="773"/>
      <c r="X53" s="773"/>
      <c r="Y53" s="773"/>
      <c r="Z53" s="773"/>
      <c r="AA53" s="774"/>
      <c r="AB53" s="772" t="s">
        <v>262</v>
      </c>
      <c r="AC53" s="773"/>
      <c r="AD53" s="773"/>
      <c r="AE53" s="773"/>
      <c r="AF53" s="773"/>
      <c r="AG53" s="773"/>
      <c r="AH53" s="773"/>
      <c r="AI53" s="773"/>
      <c r="AJ53" s="773"/>
      <c r="AK53" s="773"/>
      <c r="AL53" s="773"/>
      <c r="AM53" s="773"/>
      <c r="AN53" s="773"/>
      <c r="AO53" s="773"/>
      <c r="AP53" s="773"/>
      <c r="AQ53" s="774"/>
      <c r="AR53" s="772" t="s">
        <v>262</v>
      </c>
      <c r="AS53" s="773"/>
      <c r="AT53" s="773"/>
      <c r="AU53" s="773"/>
      <c r="AV53" s="773"/>
      <c r="AW53" s="773"/>
      <c r="AX53" s="773"/>
      <c r="AY53" s="773"/>
      <c r="AZ53" s="773"/>
      <c r="BA53" s="773"/>
      <c r="BB53" s="773"/>
      <c r="BC53" s="773"/>
      <c r="BD53" s="773"/>
      <c r="BE53" s="773"/>
      <c r="BF53" s="773"/>
      <c r="BG53" s="774"/>
      <c r="BH53" s="772" t="s">
        <v>262</v>
      </c>
      <c r="BI53" s="773"/>
      <c r="BJ53" s="773"/>
      <c r="BK53" s="773"/>
      <c r="BL53" s="773"/>
      <c r="BM53" s="773"/>
      <c r="BN53" s="773"/>
      <c r="BO53" s="773"/>
      <c r="BP53" s="773"/>
      <c r="BQ53" s="773"/>
      <c r="BR53" s="773"/>
      <c r="BS53" s="773"/>
      <c r="BT53" s="773"/>
      <c r="BU53" s="773"/>
      <c r="BV53" s="773"/>
      <c r="BW53" s="774"/>
    </row>
    <row r="54" spans="2:75" ht="39" thickBot="1" x14ac:dyDescent="0.25">
      <c r="B54" s="267" t="s">
        <v>225</v>
      </c>
      <c r="C54" s="74" t="s">
        <v>125</v>
      </c>
      <c r="D54" s="78" t="s">
        <v>259</v>
      </c>
      <c r="E54" s="75" t="s">
        <v>341</v>
      </c>
      <c r="F54" s="806" t="s">
        <v>242</v>
      </c>
      <c r="G54" s="803" t="s">
        <v>283</v>
      </c>
      <c r="H54" s="805"/>
      <c r="L54" s="350" t="s">
        <v>341</v>
      </c>
      <c r="M54" s="351" t="s">
        <v>242</v>
      </c>
      <c r="N54" s="775" t="s">
        <v>283</v>
      </c>
      <c r="O54" s="775"/>
      <c r="P54" s="351" t="s">
        <v>341</v>
      </c>
      <c r="Q54" s="351" t="s">
        <v>242</v>
      </c>
      <c r="R54" s="775" t="s">
        <v>283</v>
      </c>
      <c r="S54" s="775"/>
      <c r="T54" s="351" t="s">
        <v>341</v>
      </c>
      <c r="U54" s="351" t="s">
        <v>242</v>
      </c>
      <c r="V54" s="775" t="s">
        <v>283</v>
      </c>
      <c r="W54" s="776"/>
      <c r="X54" s="148" t="s">
        <v>341</v>
      </c>
      <c r="Y54" s="148" t="s">
        <v>242</v>
      </c>
      <c r="Z54" s="777" t="s">
        <v>283</v>
      </c>
      <c r="AA54" s="777"/>
      <c r="AB54" s="350" t="s">
        <v>341</v>
      </c>
      <c r="AC54" s="351" t="s">
        <v>242</v>
      </c>
      <c r="AD54" s="775" t="s">
        <v>283</v>
      </c>
      <c r="AE54" s="775"/>
      <c r="AF54" s="351" t="s">
        <v>341</v>
      </c>
      <c r="AG54" s="351" t="s">
        <v>242</v>
      </c>
      <c r="AH54" s="775" t="s">
        <v>283</v>
      </c>
      <c r="AI54" s="775"/>
      <c r="AJ54" s="351" t="s">
        <v>341</v>
      </c>
      <c r="AK54" s="351" t="s">
        <v>242</v>
      </c>
      <c r="AL54" s="775" t="s">
        <v>283</v>
      </c>
      <c r="AM54" s="776"/>
      <c r="AN54" s="148" t="s">
        <v>341</v>
      </c>
      <c r="AO54" s="148" t="s">
        <v>242</v>
      </c>
      <c r="AP54" s="777" t="s">
        <v>283</v>
      </c>
      <c r="AQ54" s="777"/>
      <c r="AR54" s="350" t="s">
        <v>341</v>
      </c>
      <c r="AS54" s="351" t="s">
        <v>242</v>
      </c>
      <c r="AT54" s="775" t="s">
        <v>283</v>
      </c>
      <c r="AU54" s="775"/>
      <c r="AV54" s="351" t="s">
        <v>341</v>
      </c>
      <c r="AW54" s="351" t="s">
        <v>242</v>
      </c>
      <c r="AX54" s="775" t="s">
        <v>283</v>
      </c>
      <c r="AY54" s="775"/>
      <c r="AZ54" s="351" t="s">
        <v>341</v>
      </c>
      <c r="BA54" s="351" t="s">
        <v>242</v>
      </c>
      <c r="BB54" s="775" t="s">
        <v>283</v>
      </c>
      <c r="BC54" s="776"/>
      <c r="BD54" s="148" t="s">
        <v>341</v>
      </c>
      <c r="BE54" s="148" t="s">
        <v>242</v>
      </c>
      <c r="BF54" s="777" t="s">
        <v>283</v>
      </c>
      <c r="BG54" s="777"/>
      <c r="BH54" s="350" t="s">
        <v>341</v>
      </c>
      <c r="BI54" s="351" t="s">
        <v>242</v>
      </c>
      <c r="BJ54" s="775" t="s">
        <v>283</v>
      </c>
      <c r="BK54" s="775"/>
      <c r="BL54" s="351" t="s">
        <v>341</v>
      </c>
      <c r="BM54" s="351" t="s">
        <v>242</v>
      </c>
      <c r="BN54" s="775" t="s">
        <v>283</v>
      </c>
      <c r="BO54" s="775"/>
      <c r="BP54" s="351" t="s">
        <v>341</v>
      </c>
      <c r="BQ54" s="351" t="s">
        <v>242</v>
      </c>
      <c r="BR54" s="775" t="s">
        <v>283</v>
      </c>
      <c r="BS54" s="776"/>
      <c r="BT54" s="148" t="s">
        <v>341</v>
      </c>
      <c r="BU54" s="148" t="s">
        <v>242</v>
      </c>
      <c r="BV54" s="777" t="s">
        <v>283</v>
      </c>
      <c r="BW54" s="777"/>
    </row>
    <row r="55" spans="2:75" ht="15" customHeight="1" thickBot="1" x14ac:dyDescent="0.25">
      <c r="B55" s="268"/>
      <c r="C55" s="803" t="s">
        <v>43</v>
      </c>
      <c r="D55" s="804"/>
      <c r="E55" s="805"/>
      <c r="F55" s="807"/>
      <c r="G55" s="269" t="s">
        <v>239</v>
      </c>
      <c r="H55" s="75" t="s">
        <v>126</v>
      </c>
      <c r="L55" s="278" t="s">
        <v>43</v>
      </c>
      <c r="M55" s="279" t="s">
        <v>267</v>
      </c>
      <c r="N55" s="279" t="s">
        <v>239</v>
      </c>
      <c r="O55" s="279" t="s">
        <v>126</v>
      </c>
      <c r="P55" s="279" t="s">
        <v>43</v>
      </c>
      <c r="Q55" s="279" t="s">
        <v>267</v>
      </c>
      <c r="R55" s="279" t="s">
        <v>239</v>
      </c>
      <c r="S55" s="279" t="s">
        <v>126</v>
      </c>
      <c r="T55" s="279" t="s">
        <v>43</v>
      </c>
      <c r="U55" s="279" t="s">
        <v>267</v>
      </c>
      <c r="V55" s="279" t="s">
        <v>239</v>
      </c>
      <c r="W55" s="280" t="s">
        <v>126</v>
      </c>
      <c r="X55" s="148" t="s">
        <v>43</v>
      </c>
      <c r="Y55" s="148" t="s">
        <v>267</v>
      </c>
      <c r="Z55" s="148" t="s">
        <v>239</v>
      </c>
      <c r="AA55" s="148" t="s">
        <v>126</v>
      </c>
      <c r="AB55" s="278" t="s">
        <v>43</v>
      </c>
      <c r="AC55" s="279" t="s">
        <v>267</v>
      </c>
      <c r="AD55" s="279" t="s">
        <v>239</v>
      </c>
      <c r="AE55" s="279" t="s">
        <v>126</v>
      </c>
      <c r="AF55" s="279" t="s">
        <v>43</v>
      </c>
      <c r="AG55" s="279" t="s">
        <v>267</v>
      </c>
      <c r="AH55" s="279" t="s">
        <v>239</v>
      </c>
      <c r="AI55" s="279" t="s">
        <v>126</v>
      </c>
      <c r="AJ55" s="279" t="s">
        <v>43</v>
      </c>
      <c r="AK55" s="279" t="s">
        <v>267</v>
      </c>
      <c r="AL55" s="279" t="s">
        <v>239</v>
      </c>
      <c r="AM55" s="280" t="s">
        <v>126</v>
      </c>
      <c r="AN55" s="148" t="s">
        <v>43</v>
      </c>
      <c r="AO55" s="148" t="s">
        <v>267</v>
      </c>
      <c r="AP55" s="148" t="s">
        <v>239</v>
      </c>
      <c r="AQ55" s="148" t="s">
        <v>126</v>
      </c>
      <c r="AR55" s="278" t="s">
        <v>43</v>
      </c>
      <c r="AS55" s="279" t="s">
        <v>267</v>
      </c>
      <c r="AT55" s="279" t="s">
        <v>239</v>
      </c>
      <c r="AU55" s="279" t="s">
        <v>126</v>
      </c>
      <c r="AV55" s="279" t="s">
        <v>43</v>
      </c>
      <c r="AW55" s="279" t="s">
        <v>267</v>
      </c>
      <c r="AX55" s="279" t="s">
        <v>239</v>
      </c>
      <c r="AY55" s="279" t="s">
        <v>126</v>
      </c>
      <c r="AZ55" s="279" t="s">
        <v>43</v>
      </c>
      <c r="BA55" s="279" t="s">
        <v>267</v>
      </c>
      <c r="BB55" s="279" t="s">
        <v>239</v>
      </c>
      <c r="BC55" s="280" t="s">
        <v>126</v>
      </c>
      <c r="BD55" s="148" t="s">
        <v>43</v>
      </c>
      <c r="BE55" s="148" t="s">
        <v>267</v>
      </c>
      <c r="BF55" s="148" t="s">
        <v>239</v>
      </c>
      <c r="BG55" s="148" t="s">
        <v>126</v>
      </c>
      <c r="BH55" s="278" t="s">
        <v>43</v>
      </c>
      <c r="BI55" s="279" t="s">
        <v>267</v>
      </c>
      <c r="BJ55" s="279" t="s">
        <v>239</v>
      </c>
      <c r="BK55" s="279" t="s">
        <v>126</v>
      </c>
      <c r="BL55" s="279" t="s">
        <v>43</v>
      </c>
      <c r="BM55" s="279" t="s">
        <v>267</v>
      </c>
      <c r="BN55" s="279" t="s">
        <v>239</v>
      </c>
      <c r="BO55" s="279" t="s">
        <v>126</v>
      </c>
      <c r="BP55" s="279" t="s">
        <v>43</v>
      </c>
      <c r="BQ55" s="279" t="s">
        <v>267</v>
      </c>
      <c r="BR55" s="279" t="s">
        <v>239</v>
      </c>
      <c r="BS55" s="280" t="s">
        <v>126</v>
      </c>
      <c r="BT55" s="148" t="s">
        <v>43</v>
      </c>
      <c r="BU55" s="148" t="s">
        <v>267</v>
      </c>
      <c r="BV55" s="148" t="s">
        <v>239</v>
      </c>
      <c r="BW55" s="148" t="s">
        <v>126</v>
      </c>
    </row>
    <row r="56" spans="2:75" ht="15" customHeight="1" thickBot="1" x14ac:dyDescent="0.25">
      <c r="B56" s="71" t="str">
        <f>Справочно!E21</f>
        <v>ГК "Ростех"</v>
      </c>
      <c r="C56" s="153">
        <f>ПП!B44</f>
        <v>0</v>
      </c>
      <c r="D56" s="154">
        <f>ПП!C44</f>
        <v>0</v>
      </c>
      <c r="E56" s="208">
        <f>ПП!D44</f>
        <v>0</v>
      </c>
      <c r="F56" s="209">
        <f>SUMIF('Отчет РПЗ(ПЗ)_ПЗИП'!$D:$D,Справочно!$E21,'Отчет РПЗ(ПЗ)_ПЗИП'!$AD:$AD)</f>
        <v>0</v>
      </c>
      <c r="G56" s="210">
        <f>E56-F56</f>
        <v>0</v>
      </c>
      <c r="H56" s="159" t="e">
        <f>G56/E56</f>
        <v>#DIV/0!</v>
      </c>
      <c r="L56" s="201">
        <f>ПП!H44</f>
        <v>0</v>
      </c>
      <c r="M56" s="293">
        <f>SUMIFS('Отчет РПЗ(ПЗ)_ПЗИП'!$AD:$AD,'Отчет РПЗ(ПЗ)_ПЗИП'!$D:$D,Справочно!$E21,'Отчет РПЗ(ПЗ)_ПЗИП'!$K:$K,ПП!$G$14)</f>
        <v>0</v>
      </c>
      <c r="N56" s="293">
        <f>L56-M56</f>
        <v>0</v>
      </c>
      <c r="O56" s="352" t="e">
        <f>N56/L56</f>
        <v>#DIV/0!</v>
      </c>
      <c r="P56" s="320">
        <f>ПП!J44</f>
        <v>0</v>
      </c>
      <c r="Q56" s="293">
        <f>SUMIFS('Отчет РПЗ(ПЗ)_ПЗИП'!$AD:$AD,'Отчет РПЗ(ПЗ)_ПЗИП'!$D:$D,Справочно!$E21,'Отчет РПЗ(ПЗ)_ПЗИП'!$K:$K,ПП!$I$14)</f>
        <v>0</v>
      </c>
      <c r="R56" s="293">
        <f>P56-Q56</f>
        <v>0</v>
      </c>
      <c r="S56" s="352" t="e">
        <f>R56/P56</f>
        <v>#DIV/0!</v>
      </c>
      <c r="T56" s="320">
        <f>ПП!L44</f>
        <v>0</v>
      </c>
      <c r="U56" s="293">
        <f>SUMIFS('Отчет РПЗ(ПЗ)_ПЗИП'!$AD:$AD,'Отчет РПЗ(ПЗ)_ПЗИП'!$D:$D,Справочно!$E21,'Отчет РПЗ(ПЗ)_ПЗИП'!$K:$K,ПП!$K$14)</f>
        <v>0</v>
      </c>
      <c r="V56" s="293">
        <f>T56-U56</f>
        <v>0</v>
      </c>
      <c r="W56" s="353" t="e">
        <f>V56/T56</f>
        <v>#DIV/0!</v>
      </c>
      <c r="X56" s="318">
        <f>SUM(L56,P56,T56)</f>
        <v>0</v>
      </c>
      <c r="Y56" s="358">
        <f>SUM(M56,Q56,U56)</f>
        <v>0</v>
      </c>
      <c r="Z56" s="358">
        <f>SUM(N56,R56,V56)</f>
        <v>0</v>
      </c>
      <c r="AA56" s="363" t="e">
        <f>SUM(O56,S56,W56)</f>
        <v>#DIV/0!</v>
      </c>
      <c r="AB56" s="201">
        <f>ПП!P44</f>
        <v>0</v>
      </c>
      <c r="AC56" s="303">
        <f>SUMIFS('Отчет РПЗ(ПЗ)_ПЗИП'!$AD:$AD,'Отчет РПЗ(ПЗ)_ПЗИП'!$D:$D,Справочно!$E21,'Отчет РПЗ(ПЗ)_ПЗИП'!$K:$K,ПП!$O$14)</f>
        <v>0</v>
      </c>
      <c r="AD56" s="303">
        <f>AB56-AC56</f>
        <v>0</v>
      </c>
      <c r="AE56" s="407" t="e">
        <f>AD56/AB56</f>
        <v>#DIV/0!</v>
      </c>
      <c r="AF56" s="320">
        <f>ПП!R44</f>
        <v>0</v>
      </c>
      <c r="AG56" s="303">
        <f>SUMIFS('Отчет РПЗ(ПЗ)_ПЗИП'!$AD:$AD,'Отчет РПЗ(ПЗ)_ПЗИП'!$D:$D,Справочно!$E21,'Отчет РПЗ(ПЗ)_ПЗИП'!$K:$K,ПП!$Q$14)</f>
        <v>0</v>
      </c>
      <c r="AH56" s="303">
        <f>AF56-AG56</f>
        <v>0</v>
      </c>
      <c r="AI56" s="407" t="e">
        <f>AH56/AF56</f>
        <v>#DIV/0!</v>
      </c>
      <c r="AJ56" s="320">
        <f>ПП!T44</f>
        <v>0</v>
      </c>
      <c r="AK56" s="303">
        <f>SUMIFS('Отчет РПЗ(ПЗ)_ПЗИП'!$AD:$AD,'Отчет РПЗ(ПЗ)_ПЗИП'!$D:$D,Справочно!$E21,'Отчет РПЗ(ПЗ)_ПЗИП'!$K:$K,ПП!$S$14)</f>
        <v>0</v>
      </c>
      <c r="AL56" s="303">
        <f>AJ56-AK56</f>
        <v>0</v>
      </c>
      <c r="AM56" s="405" t="e">
        <f>AL56/AJ56</f>
        <v>#DIV/0!</v>
      </c>
      <c r="AN56" s="318">
        <f>SUM(AB56,AF56,AJ56)</f>
        <v>0</v>
      </c>
      <c r="AO56" s="403">
        <f>SUM(AC56,AG56,AK56)</f>
        <v>0</v>
      </c>
      <c r="AP56" s="403">
        <f>SUM(AD56,AH56,AL56)</f>
        <v>0</v>
      </c>
      <c r="AQ56" s="404" t="e">
        <f>SUM(AE56,AI56,AM56)</f>
        <v>#DIV/0!</v>
      </c>
      <c r="AR56" s="201">
        <f>ПП!X44</f>
        <v>0</v>
      </c>
      <c r="AS56" s="287">
        <f>SUMIFS('Отчет РПЗ(ПЗ)_ПЗИП'!$AD:$AD,'Отчет РПЗ(ПЗ)_ПЗИП'!$D:$D,Справочно!$E21,'Отчет РПЗ(ПЗ)_ПЗИП'!$K:$K,ПП!$W$14)</f>
        <v>0</v>
      </c>
      <c r="AT56" s="287">
        <f>AR56-AS56</f>
        <v>0</v>
      </c>
      <c r="AU56" s="391" t="e">
        <f>AT56/AR56</f>
        <v>#DIV/0!</v>
      </c>
      <c r="AV56" s="320">
        <f>ПП!Z44</f>
        <v>0</v>
      </c>
      <c r="AW56" s="287">
        <f>SUMIFS('Отчет РПЗ(ПЗ)_ПЗИП'!$AD:$AD,'Отчет РПЗ(ПЗ)_ПЗИП'!$D:$D,Справочно!$E21,'Отчет РПЗ(ПЗ)_ПЗИП'!$K:$K,ПП!$Y$14)</f>
        <v>0</v>
      </c>
      <c r="AX56" s="287">
        <f>AV56-AW56</f>
        <v>0</v>
      </c>
      <c r="AY56" s="391" t="e">
        <f>AX56/AV56</f>
        <v>#DIV/0!</v>
      </c>
      <c r="AZ56" s="320">
        <f>ПП!AB44</f>
        <v>0</v>
      </c>
      <c r="BA56" s="287">
        <f>SUMIFS('Отчет РПЗ(ПЗ)_ПЗИП'!$AD:$AD,'Отчет РПЗ(ПЗ)_ПЗИП'!$D:$D,Справочно!$E21,'Отчет РПЗ(ПЗ)_ПЗИП'!$K:$K,ПП!$AA$14)</f>
        <v>0</v>
      </c>
      <c r="BB56" s="287">
        <f>AZ56-BA56</f>
        <v>0</v>
      </c>
      <c r="BC56" s="384" t="e">
        <f>BB56/AZ56</f>
        <v>#DIV/0!</v>
      </c>
      <c r="BD56" s="318">
        <f>SUM(AR56,AV56,AZ56)</f>
        <v>0</v>
      </c>
      <c r="BE56" s="382">
        <f>SUM(AS56,AW56,BA56)</f>
        <v>0</v>
      </c>
      <c r="BF56" s="382">
        <f>SUM(AT56,AX56,BB56)</f>
        <v>0</v>
      </c>
      <c r="BG56" s="383" t="e">
        <f>SUM(AU56,AY56,BC56)</f>
        <v>#DIV/0!</v>
      </c>
      <c r="BH56" s="201">
        <f>ПП!AF44</f>
        <v>0</v>
      </c>
      <c r="BI56" s="309">
        <f>SUMIFS('Отчет РПЗ(ПЗ)_ПЗИП'!$AD:$AD,'Отчет РПЗ(ПЗ)_ПЗИП'!$D:$D,Справочно!$E21,'Отчет РПЗ(ПЗ)_ПЗИП'!$K:$K,ПП!$AE$14)</f>
        <v>0</v>
      </c>
      <c r="BJ56" s="309">
        <f>BH56-BI56</f>
        <v>0</v>
      </c>
      <c r="BK56" s="379" t="e">
        <f>BJ56/BH56</f>
        <v>#DIV/0!</v>
      </c>
      <c r="BL56" s="320">
        <f>ПП!AH44</f>
        <v>0</v>
      </c>
      <c r="BM56" s="309">
        <f>SUMIFS('Отчет РПЗ(ПЗ)_ПЗИП'!$AD:$AD,'Отчет РПЗ(ПЗ)_ПЗИП'!$D:$D,Справочно!$E21,'Отчет РПЗ(ПЗ)_ПЗИП'!$K:$K,ПП!$AG$14)</f>
        <v>0</v>
      </c>
      <c r="BN56" s="309">
        <f>BL56-BM56</f>
        <v>0</v>
      </c>
      <c r="BO56" s="379" t="e">
        <f>BN56/BL56</f>
        <v>#DIV/0!</v>
      </c>
      <c r="BP56" s="320">
        <f>ПП!AJ44</f>
        <v>0</v>
      </c>
      <c r="BQ56" s="309">
        <f>SUMIFS('Отчет РПЗ(ПЗ)_ПЗИП'!$AD:$AD,'Отчет РПЗ(ПЗ)_ПЗИП'!$D:$D,Справочно!$E21,'Отчет РПЗ(ПЗ)_ПЗИП'!$K:$K,ПП!$AI$14)</f>
        <v>0</v>
      </c>
      <c r="BR56" s="309">
        <f>BP56-BQ56</f>
        <v>0</v>
      </c>
      <c r="BS56" s="377" t="e">
        <f>BR56/BP56</f>
        <v>#DIV/0!</v>
      </c>
      <c r="BT56" s="318">
        <f>SUM(BH56,BL56,BP56)</f>
        <v>0</v>
      </c>
      <c r="BU56" s="375">
        <f>SUM(BI56,BM56,BQ56)</f>
        <v>0</v>
      </c>
      <c r="BV56" s="375">
        <f>SUM(BJ56,BN56,BR56)</f>
        <v>0</v>
      </c>
      <c r="BW56" s="376" t="e">
        <f>SUM(BK56,BO56,BS56)</f>
        <v>#DIV/0!</v>
      </c>
    </row>
    <row r="57" spans="2:75" ht="15" customHeight="1" thickBot="1" x14ac:dyDescent="0.25">
      <c r="B57" s="71" t="str">
        <f>Справочно!E22</f>
        <v>НПФ "Первый промышленный альянс"</v>
      </c>
      <c r="C57" s="153">
        <f>ПП!B45</f>
        <v>0</v>
      </c>
      <c r="D57" s="152">
        <f>ПП!C45</f>
        <v>0</v>
      </c>
      <c r="E57" s="211">
        <f>ПП!D45</f>
        <v>0</v>
      </c>
      <c r="F57" s="209">
        <f>SUMIF('Отчет РПЗ(ПЗ)_ПЗИП'!$D:$D,Справочно!$E22,'Отчет РПЗ(ПЗ)_ПЗИП'!$AD:$AD)</f>
        <v>0</v>
      </c>
      <c r="G57" s="210">
        <f t="shared" ref="G57:G80" si="84">E57-F57</f>
        <v>0</v>
      </c>
      <c r="H57" s="160" t="e">
        <f t="shared" ref="H57:H81" si="85">G57/E57</f>
        <v>#DIV/0!</v>
      </c>
      <c r="L57" s="346">
        <f>ПП!H45</f>
        <v>0</v>
      </c>
      <c r="M57" s="296">
        <f>SUMIFS('Отчет РПЗ(ПЗ)_ПЗИП'!$AD:$AD,'Отчет РПЗ(ПЗ)_ПЗИП'!$D:$D,Справочно!$E22,'Отчет РПЗ(ПЗ)_ПЗИП'!$K:$K,ПП!$G$14)</f>
        <v>0</v>
      </c>
      <c r="N57" s="296">
        <f t="shared" ref="N57:N80" si="86">L57-M57</f>
        <v>0</v>
      </c>
      <c r="O57" s="460" t="e">
        <f t="shared" ref="O57:O80" si="87">N57/L57</f>
        <v>#DIV/0!</v>
      </c>
      <c r="P57" s="339">
        <f>ПП!J45</f>
        <v>0</v>
      </c>
      <c r="Q57" s="296">
        <f>SUMIFS('Отчет РПЗ(ПЗ)_ПЗИП'!$AD:$AD,'Отчет РПЗ(ПЗ)_ПЗИП'!$D:$D,Справочно!$E22,'Отчет РПЗ(ПЗ)_ПЗИП'!$K:$K,ПП!$I$14)</f>
        <v>0</v>
      </c>
      <c r="R57" s="296">
        <f t="shared" ref="R57:R80" si="88">P57-Q57</f>
        <v>0</v>
      </c>
      <c r="S57" s="347" t="e">
        <f t="shared" ref="S57:S80" si="89">R57/P57</f>
        <v>#DIV/0!</v>
      </c>
      <c r="T57" s="339">
        <f>ПП!L45</f>
        <v>0</v>
      </c>
      <c r="U57" s="296">
        <f>SUMIFS('Отчет РПЗ(ПЗ)_ПЗИП'!$AD:$AD,'Отчет РПЗ(ПЗ)_ПЗИП'!$D:$D,Справочно!$E22,'Отчет РПЗ(ПЗ)_ПЗИП'!$K:$K,ПП!$K$14)</f>
        <v>0</v>
      </c>
      <c r="V57" s="296">
        <f t="shared" ref="V57:V80" si="90">T57-U57</f>
        <v>0</v>
      </c>
      <c r="W57" s="348" t="e">
        <f t="shared" ref="W57:W80" si="91">V57/T57</f>
        <v>#DIV/0!</v>
      </c>
      <c r="X57" s="318">
        <f t="shared" ref="X57:X80" si="92">SUM(L57,P57,T57)</f>
        <v>0</v>
      </c>
      <c r="Y57" s="358">
        <f t="shared" ref="Y57:Y80" si="93">SUM(M57,Q57,U57)</f>
        <v>0</v>
      </c>
      <c r="Z57" s="358">
        <f t="shared" ref="Z57:Z80" si="94">SUM(N57,R57,V57)</f>
        <v>0</v>
      </c>
      <c r="AA57" s="363" t="e">
        <f t="shared" ref="AA57:AA80" si="95">SUM(O57,S57,W57)</f>
        <v>#DIV/0!</v>
      </c>
      <c r="AB57" s="201">
        <f>ПП!P45</f>
        <v>0</v>
      </c>
      <c r="AC57" s="303">
        <f>SUMIFS('Отчет РПЗ(ПЗ)_ПЗИП'!$AD:$AD,'Отчет РПЗ(ПЗ)_ПЗИП'!$D:$D,Справочно!$E22,'Отчет РПЗ(ПЗ)_ПЗИП'!$K:$K,ПП!$O$14)</f>
        <v>0</v>
      </c>
      <c r="AD57" s="397">
        <f t="shared" ref="AD57:AD80" si="96">AB57-AC57</f>
        <v>0</v>
      </c>
      <c r="AE57" s="408" t="e">
        <f t="shared" ref="AE57:AE80" si="97">AD57/AB57</f>
        <v>#DIV/0!</v>
      </c>
      <c r="AF57" s="320">
        <f>ПП!R45</f>
        <v>0</v>
      </c>
      <c r="AG57" s="303">
        <f>SUMIFS('Отчет РПЗ(ПЗ)_ПЗИП'!$AD:$AD,'Отчет РПЗ(ПЗ)_ПЗИП'!$D:$D,Справочно!$E22,'Отчет РПЗ(ПЗ)_ПЗИП'!$K:$K,ПП!$Q$14)</f>
        <v>0</v>
      </c>
      <c r="AH57" s="397">
        <f t="shared" ref="AH57:AH80" si="98">AF57-AG57</f>
        <v>0</v>
      </c>
      <c r="AI57" s="408" t="e">
        <f t="shared" ref="AI57:AI80" si="99">AH57/AF57</f>
        <v>#DIV/0!</v>
      </c>
      <c r="AJ57" s="320">
        <f>ПП!T45</f>
        <v>0</v>
      </c>
      <c r="AK57" s="303">
        <f>SUMIFS('Отчет РПЗ(ПЗ)_ПЗИП'!$AD:$AD,'Отчет РПЗ(ПЗ)_ПЗИП'!$D:$D,Справочно!$E22,'Отчет РПЗ(ПЗ)_ПЗИП'!$K:$K,ПП!$S$14)</f>
        <v>0</v>
      </c>
      <c r="AL57" s="397">
        <f t="shared" ref="AL57:AL80" si="100">AJ57-AK57</f>
        <v>0</v>
      </c>
      <c r="AM57" s="406" t="e">
        <f t="shared" ref="AM57:AM80" si="101">AL57/AJ57</f>
        <v>#DIV/0!</v>
      </c>
      <c r="AN57" s="318">
        <f t="shared" ref="AN57:AN80" si="102">SUM(AB57,AF57,AJ57)</f>
        <v>0</v>
      </c>
      <c r="AO57" s="403">
        <f t="shared" ref="AO57:AO80" si="103">SUM(AC57,AG57,AK57)</f>
        <v>0</v>
      </c>
      <c r="AP57" s="403">
        <f t="shared" ref="AP57:AP80" si="104">SUM(AD57,AH57,AL57)</f>
        <v>0</v>
      </c>
      <c r="AQ57" s="404" t="e">
        <f t="shared" ref="AQ57:AQ80" si="105">SUM(AE57,AI57,AM57)</f>
        <v>#DIV/0!</v>
      </c>
      <c r="AR57" s="201">
        <f>ПП!X45</f>
        <v>0</v>
      </c>
      <c r="AS57" s="287">
        <f>SUMIFS('Отчет РПЗ(ПЗ)_ПЗИП'!$AD:$AD,'Отчет РПЗ(ПЗ)_ПЗИП'!$D:$D,Справочно!$E22,'Отчет РПЗ(ПЗ)_ПЗИП'!$K:$K,ПП!$W$14)</f>
        <v>0</v>
      </c>
      <c r="AT57" s="289">
        <f t="shared" ref="AT57:AT80" si="106">AR57-AS57</f>
        <v>0</v>
      </c>
      <c r="AU57" s="392" t="e">
        <f t="shared" ref="AU57:AU80" si="107">AT57/AR57</f>
        <v>#DIV/0!</v>
      </c>
      <c r="AV57" s="320">
        <f>ПП!Z45</f>
        <v>0</v>
      </c>
      <c r="AW57" s="287">
        <f>SUMIFS('Отчет РПЗ(ПЗ)_ПЗИП'!$AD:$AD,'Отчет РПЗ(ПЗ)_ПЗИП'!$D:$D,Справочно!$E22,'Отчет РПЗ(ПЗ)_ПЗИП'!$K:$K,ПП!$Y$14)</f>
        <v>0</v>
      </c>
      <c r="AX57" s="289">
        <f t="shared" ref="AX57:AX80" si="108">AV57-AW57</f>
        <v>0</v>
      </c>
      <c r="AY57" s="392" t="e">
        <f t="shared" ref="AY57:AY80" si="109">AX57/AV57</f>
        <v>#DIV/0!</v>
      </c>
      <c r="AZ57" s="320">
        <f>ПП!AB45</f>
        <v>0</v>
      </c>
      <c r="BA57" s="287">
        <f>SUMIFS('Отчет РПЗ(ПЗ)_ПЗИП'!$AD:$AD,'Отчет РПЗ(ПЗ)_ПЗИП'!$D:$D,Справочно!$E22,'Отчет РПЗ(ПЗ)_ПЗИП'!$K:$K,ПП!$AA$14)</f>
        <v>0</v>
      </c>
      <c r="BB57" s="289">
        <f t="shared" ref="BB57:BB80" si="110">AZ57-BA57</f>
        <v>0</v>
      </c>
      <c r="BC57" s="385" t="e">
        <f t="shared" ref="BC57:BC80" si="111">BB57/AZ57</f>
        <v>#DIV/0!</v>
      </c>
      <c r="BD57" s="318">
        <f t="shared" ref="BD57:BD80" si="112">SUM(AR57,AV57,AZ57)</f>
        <v>0</v>
      </c>
      <c r="BE57" s="382">
        <f t="shared" ref="BE57:BE80" si="113">SUM(AS57,AW57,BA57)</f>
        <v>0</v>
      </c>
      <c r="BF57" s="382">
        <f t="shared" ref="BF57:BF80" si="114">SUM(AT57,AX57,BB57)</f>
        <v>0</v>
      </c>
      <c r="BG57" s="383" t="e">
        <f t="shared" ref="BG57:BG80" si="115">SUM(AU57,AY57,BC57)</f>
        <v>#DIV/0!</v>
      </c>
      <c r="BH57" s="201">
        <f>ПП!AF45</f>
        <v>0</v>
      </c>
      <c r="BI57" s="309">
        <f>SUMIFS('Отчет РПЗ(ПЗ)_ПЗИП'!$AD:$AD,'Отчет РПЗ(ПЗ)_ПЗИП'!$D:$D,Справочно!$E22,'Отчет РПЗ(ПЗ)_ПЗИП'!$K:$K,ПП!$AE$14)</f>
        <v>0</v>
      </c>
      <c r="BJ57" s="368">
        <f t="shared" ref="BJ57:BJ80" si="116">BH57-BI57</f>
        <v>0</v>
      </c>
      <c r="BK57" s="380" t="e">
        <f t="shared" ref="BK57:BK80" si="117">BJ57/BH57</f>
        <v>#DIV/0!</v>
      </c>
      <c r="BL57" s="320">
        <f>ПП!AH45</f>
        <v>0</v>
      </c>
      <c r="BM57" s="309">
        <f>SUMIFS('Отчет РПЗ(ПЗ)_ПЗИП'!$AD:$AD,'Отчет РПЗ(ПЗ)_ПЗИП'!$D:$D,Справочно!$E22,'Отчет РПЗ(ПЗ)_ПЗИП'!$K:$K,ПП!$AG$14)</f>
        <v>0</v>
      </c>
      <c r="BN57" s="368">
        <f t="shared" ref="BN57:BN80" si="118">BL57-BM57</f>
        <v>0</v>
      </c>
      <c r="BO57" s="380" t="e">
        <f t="shared" ref="BO57:BO80" si="119">BN57/BL57</f>
        <v>#DIV/0!</v>
      </c>
      <c r="BP57" s="320">
        <f>ПП!AJ45</f>
        <v>0</v>
      </c>
      <c r="BQ57" s="309">
        <f>SUMIFS('Отчет РПЗ(ПЗ)_ПЗИП'!$AD:$AD,'Отчет РПЗ(ПЗ)_ПЗИП'!$D:$D,Справочно!$E22,'Отчет РПЗ(ПЗ)_ПЗИП'!$K:$K,ПП!$AI$14)</f>
        <v>0</v>
      </c>
      <c r="BR57" s="368">
        <f t="shared" ref="BR57:BR80" si="120">BP57-BQ57</f>
        <v>0</v>
      </c>
      <c r="BS57" s="378" t="e">
        <f t="shared" ref="BS57:BS80" si="121">BR57/BP57</f>
        <v>#DIV/0!</v>
      </c>
      <c r="BT57" s="318">
        <f t="shared" ref="BT57:BT80" si="122">SUM(BH57,BL57,BP57)</f>
        <v>0</v>
      </c>
      <c r="BU57" s="375">
        <f t="shared" ref="BU57:BU80" si="123">SUM(BI57,BM57,BQ57)</f>
        <v>0</v>
      </c>
      <c r="BV57" s="375">
        <f t="shared" ref="BV57:BV80" si="124">SUM(BJ57,BN57,BR57)</f>
        <v>0</v>
      </c>
      <c r="BW57" s="376" t="e">
        <f t="shared" ref="BW57:BW80" si="125">SUM(BK57,BO57,BS57)</f>
        <v>#DIV/0!</v>
      </c>
    </row>
    <row r="58" spans="2:75" ht="15" customHeight="1" thickBot="1" x14ac:dyDescent="0.25">
      <c r="B58" s="71" t="str">
        <f>Справочно!E23</f>
        <v>ОАО "ВО "Технопромэкспорт"</v>
      </c>
      <c r="C58" s="153">
        <f>ПП!B46</f>
        <v>0</v>
      </c>
      <c r="D58" s="152">
        <f>ПП!C46</f>
        <v>0</v>
      </c>
      <c r="E58" s="211">
        <f>ПП!D46</f>
        <v>0</v>
      </c>
      <c r="F58" s="209">
        <f>SUMIF('Отчет РПЗ(ПЗ)_ПЗИП'!$D:$D,Справочно!$E23,'Отчет РПЗ(ПЗ)_ПЗИП'!$AD:$AD)</f>
        <v>0</v>
      </c>
      <c r="G58" s="210">
        <f t="shared" si="84"/>
        <v>0</v>
      </c>
      <c r="H58" s="160" t="e">
        <f t="shared" si="85"/>
        <v>#DIV/0!</v>
      </c>
      <c r="L58" s="346">
        <f>ПП!H46</f>
        <v>0</v>
      </c>
      <c r="M58" s="296">
        <f>SUMIFS('Отчет РПЗ(ПЗ)_ПЗИП'!$AD:$AD,'Отчет РПЗ(ПЗ)_ПЗИП'!$D:$D,Справочно!$E23,'Отчет РПЗ(ПЗ)_ПЗИП'!$K:$K,ПП!$G$14)</f>
        <v>0</v>
      </c>
      <c r="N58" s="296">
        <f t="shared" si="86"/>
        <v>0</v>
      </c>
      <c r="O58" s="347" t="e">
        <f t="shared" si="87"/>
        <v>#DIV/0!</v>
      </c>
      <c r="P58" s="339">
        <f>ПП!J46</f>
        <v>0</v>
      </c>
      <c r="Q58" s="296">
        <f>SUMIFS('Отчет РПЗ(ПЗ)_ПЗИП'!$AD:$AD,'Отчет РПЗ(ПЗ)_ПЗИП'!$D:$D,Справочно!$E23,'Отчет РПЗ(ПЗ)_ПЗИП'!$K:$K,ПП!$I$14)</f>
        <v>0</v>
      </c>
      <c r="R58" s="296">
        <f t="shared" si="88"/>
        <v>0</v>
      </c>
      <c r="S58" s="347" t="e">
        <f t="shared" si="89"/>
        <v>#DIV/0!</v>
      </c>
      <c r="T58" s="339">
        <f>ПП!L46</f>
        <v>0</v>
      </c>
      <c r="U58" s="296">
        <f>SUMIFS('Отчет РПЗ(ПЗ)_ПЗИП'!$AD:$AD,'Отчет РПЗ(ПЗ)_ПЗИП'!$D:$D,Справочно!$E23,'Отчет РПЗ(ПЗ)_ПЗИП'!$K:$K,ПП!$K$14)</f>
        <v>0</v>
      </c>
      <c r="V58" s="296">
        <f t="shared" si="90"/>
        <v>0</v>
      </c>
      <c r="W58" s="348" t="e">
        <f t="shared" si="91"/>
        <v>#DIV/0!</v>
      </c>
      <c r="X58" s="318">
        <f t="shared" si="92"/>
        <v>0</v>
      </c>
      <c r="Y58" s="358">
        <f t="shared" si="93"/>
        <v>0</v>
      </c>
      <c r="Z58" s="358">
        <f t="shared" si="94"/>
        <v>0</v>
      </c>
      <c r="AA58" s="363" t="e">
        <f t="shared" si="95"/>
        <v>#DIV/0!</v>
      </c>
      <c r="AB58" s="201">
        <f>ПП!P46</f>
        <v>0</v>
      </c>
      <c r="AC58" s="303">
        <f>SUMIFS('Отчет РПЗ(ПЗ)_ПЗИП'!$AD:$AD,'Отчет РПЗ(ПЗ)_ПЗИП'!$D:$D,Справочно!$E23,'Отчет РПЗ(ПЗ)_ПЗИП'!$K:$K,ПП!$O$14)</f>
        <v>0</v>
      </c>
      <c r="AD58" s="397">
        <f t="shared" si="96"/>
        <v>0</v>
      </c>
      <c r="AE58" s="408" t="e">
        <f t="shared" si="97"/>
        <v>#DIV/0!</v>
      </c>
      <c r="AF58" s="320">
        <f>ПП!R46</f>
        <v>0</v>
      </c>
      <c r="AG58" s="303">
        <f>SUMIFS('Отчет РПЗ(ПЗ)_ПЗИП'!$AD:$AD,'Отчет РПЗ(ПЗ)_ПЗИП'!$D:$D,Справочно!$E23,'Отчет РПЗ(ПЗ)_ПЗИП'!$K:$K,ПП!$Q$14)</f>
        <v>0</v>
      </c>
      <c r="AH58" s="397">
        <f t="shared" si="98"/>
        <v>0</v>
      </c>
      <c r="AI58" s="408" t="e">
        <f t="shared" si="99"/>
        <v>#DIV/0!</v>
      </c>
      <c r="AJ58" s="320">
        <f>ПП!T46</f>
        <v>0</v>
      </c>
      <c r="AK58" s="303">
        <f>SUMIFS('Отчет РПЗ(ПЗ)_ПЗИП'!$AD:$AD,'Отчет РПЗ(ПЗ)_ПЗИП'!$D:$D,Справочно!$E23,'Отчет РПЗ(ПЗ)_ПЗИП'!$K:$K,ПП!$S$14)</f>
        <v>0</v>
      </c>
      <c r="AL58" s="397">
        <f t="shared" si="100"/>
        <v>0</v>
      </c>
      <c r="AM58" s="406" t="e">
        <f t="shared" si="101"/>
        <v>#DIV/0!</v>
      </c>
      <c r="AN58" s="318">
        <f t="shared" si="102"/>
        <v>0</v>
      </c>
      <c r="AO58" s="403">
        <f t="shared" si="103"/>
        <v>0</v>
      </c>
      <c r="AP58" s="403">
        <f t="shared" si="104"/>
        <v>0</v>
      </c>
      <c r="AQ58" s="404" t="e">
        <f t="shared" si="105"/>
        <v>#DIV/0!</v>
      </c>
      <c r="AR58" s="201">
        <f>ПП!X46</f>
        <v>0</v>
      </c>
      <c r="AS58" s="287">
        <f>SUMIFS('Отчет РПЗ(ПЗ)_ПЗИП'!$AD:$AD,'Отчет РПЗ(ПЗ)_ПЗИП'!$D:$D,Справочно!$E23,'Отчет РПЗ(ПЗ)_ПЗИП'!$K:$K,ПП!$W$14)</f>
        <v>0</v>
      </c>
      <c r="AT58" s="289">
        <f t="shared" si="106"/>
        <v>0</v>
      </c>
      <c r="AU58" s="392" t="e">
        <f t="shared" si="107"/>
        <v>#DIV/0!</v>
      </c>
      <c r="AV58" s="320">
        <f>ПП!Z46</f>
        <v>0</v>
      </c>
      <c r="AW58" s="287">
        <f>SUMIFS('Отчет РПЗ(ПЗ)_ПЗИП'!$AD:$AD,'Отчет РПЗ(ПЗ)_ПЗИП'!$D:$D,Справочно!$E23,'Отчет РПЗ(ПЗ)_ПЗИП'!$K:$K,ПП!$Y$14)</f>
        <v>0</v>
      </c>
      <c r="AX58" s="289">
        <f t="shared" si="108"/>
        <v>0</v>
      </c>
      <c r="AY58" s="392" t="e">
        <f t="shared" si="109"/>
        <v>#DIV/0!</v>
      </c>
      <c r="AZ58" s="320">
        <f>ПП!AB46</f>
        <v>0</v>
      </c>
      <c r="BA58" s="287">
        <f>SUMIFS('Отчет РПЗ(ПЗ)_ПЗИП'!$AD:$AD,'Отчет РПЗ(ПЗ)_ПЗИП'!$D:$D,Справочно!$E23,'Отчет РПЗ(ПЗ)_ПЗИП'!$K:$K,ПП!$AA$14)</f>
        <v>0</v>
      </c>
      <c r="BB58" s="289">
        <f t="shared" si="110"/>
        <v>0</v>
      </c>
      <c r="BC58" s="385" t="e">
        <f t="shared" si="111"/>
        <v>#DIV/0!</v>
      </c>
      <c r="BD58" s="318">
        <f t="shared" si="112"/>
        <v>0</v>
      </c>
      <c r="BE58" s="382">
        <f t="shared" si="113"/>
        <v>0</v>
      </c>
      <c r="BF58" s="382">
        <f t="shared" si="114"/>
        <v>0</v>
      </c>
      <c r="BG58" s="383" t="e">
        <f t="shared" si="115"/>
        <v>#DIV/0!</v>
      </c>
      <c r="BH58" s="201">
        <f>ПП!AF46</f>
        <v>0</v>
      </c>
      <c r="BI58" s="309">
        <f>SUMIFS('Отчет РПЗ(ПЗ)_ПЗИП'!$AD:$AD,'Отчет РПЗ(ПЗ)_ПЗИП'!$D:$D,Справочно!$E23,'Отчет РПЗ(ПЗ)_ПЗИП'!$K:$K,ПП!$AE$14)</f>
        <v>0</v>
      </c>
      <c r="BJ58" s="368">
        <f t="shared" si="116"/>
        <v>0</v>
      </c>
      <c r="BK58" s="380" t="e">
        <f t="shared" si="117"/>
        <v>#DIV/0!</v>
      </c>
      <c r="BL58" s="320">
        <f>ПП!AH46</f>
        <v>0</v>
      </c>
      <c r="BM58" s="309">
        <f>SUMIFS('Отчет РПЗ(ПЗ)_ПЗИП'!$AD:$AD,'Отчет РПЗ(ПЗ)_ПЗИП'!$D:$D,Справочно!$E23,'Отчет РПЗ(ПЗ)_ПЗИП'!$K:$K,ПП!$AG$14)</f>
        <v>0</v>
      </c>
      <c r="BN58" s="368">
        <f t="shared" si="118"/>
        <v>0</v>
      </c>
      <c r="BO58" s="380" t="e">
        <f t="shared" si="119"/>
        <v>#DIV/0!</v>
      </c>
      <c r="BP58" s="320">
        <f>ПП!AJ46</f>
        <v>0</v>
      </c>
      <c r="BQ58" s="309">
        <f>SUMIFS('Отчет РПЗ(ПЗ)_ПЗИП'!$AD:$AD,'Отчет РПЗ(ПЗ)_ПЗИП'!$D:$D,Справочно!$E23,'Отчет РПЗ(ПЗ)_ПЗИП'!$K:$K,ПП!$AI$14)</f>
        <v>0</v>
      </c>
      <c r="BR58" s="368">
        <f t="shared" si="120"/>
        <v>0</v>
      </c>
      <c r="BS58" s="378" t="e">
        <f t="shared" si="121"/>
        <v>#DIV/0!</v>
      </c>
      <c r="BT58" s="318">
        <f t="shared" si="122"/>
        <v>0</v>
      </c>
      <c r="BU58" s="375">
        <f t="shared" si="123"/>
        <v>0</v>
      </c>
      <c r="BV58" s="375">
        <f t="shared" si="124"/>
        <v>0</v>
      </c>
      <c r="BW58" s="376" t="e">
        <f t="shared" si="125"/>
        <v>#DIV/0!</v>
      </c>
    </row>
    <row r="59" spans="2:75" ht="15" customHeight="1" thickBot="1" x14ac:dyDescent="0.25">
      <c r="B59" s="71" t="str">
        <f>Справочно!E24</f>
        <v>ОАО "РТ-Логистика"</v>
      </c>
      <c r="C59" s="153">
        <f>ПП!B47</f>
        <v>0</v>
      </c>
      <c r="D59" s="152">
        <f>ПП!C47</f>
        <v>0</v>
      </c>
      <c r="E59" s="211">
        <f>ПП!D47</f>
        <v>0</v>
      </c>
      <c r="F59" s="209">
        <f>SUMIF('Отчет РПЗ(ПЗ)_ПЗИП'!$D:$D,Справочно!$E24,'Отчет РПЗ(ПЗ)_ПЗИП'!$AD:$AD)</f>
        <v>0</v>
      </c>
      <c r="G59" s="210">
        <f t="shared" si="84"/>
        <v>0</v>
      </c>
      <c r="H59" s="160" t="e">
        <f t="shared" si="85"/>
        <v>#DIV/0!</v>
      </c>
      <c r="L59" s="346">
        <f>ПП!H47</f>
        <v>0</v>
      </c>
      <c r="M59" s="296">
        <f>SUMIFS('Отчет РПЗ(ПЗ)_ПЗИП'!$AD:$AD,'Отчет РПЗ(ПЗ)_ПЗИП'!$D:$D,Справочно!$E24,'Отчет РПЗ(ПЗ)_ПЗИП'!$K:$K,ПП!$G$14)</f>
        <v>0</v>
      </c>
      <c r="N59" s="296">
        <f t="shared" si="86"/>
        <v>0</v>
      </c>
      <c r="O59" s="347" t="e">
        <f t="shared" si="87"/>
        <v>#DIV/0!</v>
      </c>
      <c r="P59" s="339">
        <f>ПП!J47</f>
        <v>0</v>
      </c>
      <c r="Q59" s="296">
        <f>SUMIFS('Отчет РПЗ(ПЗ)_ПЗИП'!$AD:$AD,'Отчет РПЗ(ПЗ)_ПЗИП'!$D:$D,Справочно!$E24,'Отчет РПЗ(ПЗ)_ПЗИП'!$K:$K,ПП!$I$14)</f>
        <v>0</v>
      </c>
      <c r="R59" s="296">
        <f t="shared" si="88"/>
        <v>0</v>
      </c>
      <c r="S59" s="347" t="e">
        <f t="shared" si="89"/>
        <v>#DIV/0!</v>
      </c>
      <c r="T59" s="339">
        <f>ПП!L47</f>
        <v>0</v>
      </c>
      <c r="U59" s="296">
        <f>SUMIFS('Отчет РПЗ(ПЗ)_ПЗИП'!$AD:$AD,'Отчет РПЗ(ПЗ)_ПЗИП'!$D:$D,Справочно!$E24,'Отчет РПЗ(ПЗ)_ПЗИП'!$K:$K,ПП!$K$14)</f>
        <v>0</v>
      </c>
      <c r="V59" s="296">
        <f t="shared" si="90"/>
        <v>0</v>
      </c>
      <c r="W59" s="348" t="e">
        <f t="shared" si="91"/>
        <v>#DIV/0!</v>
      </c>
      <c r="X59" s="318">
        <f t="shared" si="92"/>
        <v>0</v>
      </c>
      <c r="Y59" s="358">
        <f t="shared" si="93"/>
        <v>0</v>
      </c>
      <c r="Z59" s="358">
        <f t="shared" si="94"/>
        <v>0</v>
      </c>
      <c r="AA59" s="363" t="e">
        <f t="shared" si="95"/>
        <v>#DIV/0!</v>
      </c>
      <c r="AB59" s="201">
        <f>ПП!P47</f>
        <v>0</v>
      </c>
      <c r="AC59" s="303">
        <f>SUMIFS('Отчет РПЗ(ПЗ)_ПЗИП'!$AD:$AD,'Отчет РПЗ(ПЗ)_ПЗИП'!$D:$D,Справочно!$E24,'Отчет РПЗ(ПЗ)_ПЗИП'!$K:$K,ПП!$O$14)</f>
        <v>0</v>
      </c>
      <c r="AD59" s="397">
        <f t="shared" si="96"/>
        <v>0</v>
      </c>
      <c r="AE59" s="408" t="e">
        <f t="shared" si="97"/>
        <v>#DIV/0!</v>
      </c>
      <c r="AF59" s="320">
        <f>ПП!R47</f>
        <v>0</v>
      </c>
      <c r="AG59" s="303">
        <f>SUMIFS('Отчет РПЗ(ПЗ)_ПЗИП'!$AD:$AD,'Отчет РПЗ(ПЗ)_ПЗИП'!$D:$D,Справочно!$E24,'Отчет РПЗ(ПЗ)_ПЗИП'!$K:$K,ПП!$Q$14)</f>
        <v>0</v>
      </c>
      <c r="AH59" s="397">
        <f t="shared" si="98"/>
        <v>0</v>
      </c>
      <c r="AI59" s="408" t="e">
        <f t="shared" si="99"/>
        <v>#DIV/0!</v>
      </c>
      <c r="AJ59" s="320">
        <f>ПП!T47</f>
        <v>0</v>
      </c>
      <c r="AK59" s="303">
        <f>SUMIFS('Отчет РПЗ(ПЗ)_ПЗИП'!$AD:$AD,'Отчет РПЗ(ПЗ)_ПЗИП'!$D:$D,Справочно!$E24,'Отчет РПЗ(ПЗ)_ПЗИП'!$K:$K,ПП!$S$14)</f>
        <v>0</v>
      </c>
      <c r="AL59" s="397">
        <f t="shared" si="100"/>
        <v>0</v>
      </c>
      <c r="AM59" s="406" t="e">
        <f t="shared" si="101"/>
        <v>#DIV/0!</v>
      </c>
      <c r="AN59" s="318">
        <f t="shared" si="102"/>
        <v>0</v>
      </c>
      <c r="AO59" s="403">
        <f t="shared" si="103"/>
        <v>0</v>
      </c>
      <c r="AP59" s="403">
        <f t="shared" si="104"/>
        <v>0</v>
      </c>
      <c r="AQ59" s="404" t="e">
        <f t="shared" si="105"/>
        <v>#DIV/0!</v>
      </c>
      <c r="AR59" s="201">
        <f>ПП!X47</f>
        <v>0</v>
      </c>
      <c r="AS59" s="287">
        <f>SUMIFS('Отчет РПЗ(ПЗ)_ПЗИП'!$AD:$AD,'Отчет РПЗ(ПЗ)_ПЗИП'!$D:$D,Справочно!$E24,'Отчет РПЗ(ПЗ)_ПЗИП'!$K:$K,ПП!$W$14)</f>
        <v>0</v>
      </c>
      <c r="AT59" s="289">
        <f t="shared" si="106"/>
        <v>0</v>
      </c>
      <c r="AU59" s="392" t="e">
        <f t="shared" si="107"/>
        <v>#DIV/0!</v>
      </c>
      <c r="AV59" s="320">
        <f>ПП!Z47</f>
        <v>0</v>
      </c>
      <c r="AW59" s="287">
        <f>SUMIFS('Отчет РПЗ(ПЗ)_ПЗИП'!$AD:$AD,'Отчет РПЗ(ПЗ)_ПЗИП'!$D:$D,Справочно!$E24,'Отчет РПЗ(ПЗ)_ПЗИП'!$K:$K,ПП!$Y$14)</f>
        <v>0</v>
      </c>
      <c r="AX59" s="289">
        <f t="shared" si="108"/>
        <v>0</v>
      </c>
      <c r="AY59" s="392" t="e">
        <f t="shared" si="109"/>
        <v>#DIV/0!</v>
      </c>
      <c r="AZ59" s="320">
        <f>ПП!AB47</f>
        <v>0</v>
      </c>
      <c r="BA59" s="287">
        <f>SUMIFS('Отчет РПЗ(ПЗ)_ПЗИП'!$AD:$AD,'Отчет РПЗ(ПЗ)_ПЗИП'!$D:$D,Справочно!$E24,'Отчет РПЗ(ПЗ)_ПЗИП'!$K:$K,ПП!$AA$14)</f>
        <v>0</v>
      </c>
      <c r="BB59" s="289">
        <f t="shared" si="110"/>
        <v>0</v>
      </c>
      <c r="BC59" s="385" t="e">
        <f t="shared" si="111"/>
        <v>#DIV/0!</v>
      </c>
      <c r="BD59" s="318">
        <f t="shared" si="112"/>
        <v>0</v>
      </c>
      <c r="BE59" s="382">
        <f t="shared" si="113"/>
        <v>0</v>
      </c>
      <c r="BF59" s="382">
        <f t="shared" si="114"/>
        <v>0</v>
      </c>
      <c r="BG59" s="383" t="e">
        <f t="shared" si="115"/>
        <v>#DIV/0!</v>
      </c>
      <c r="BH59" s="201">
        <f>ПП!AF47</f>
        <v>0</v>
      </c>
      <c r="BI59" s="309">
        <f>SUMIFS('Отчет РПЗ(ПЗ)_ПЗИП'!$AD:$AD,'Отчет РПЗ(ПЗ)_ПЗИП'!$D:$D,Справочно!$E24,'Отчет РПЗ(ПЗ)_ПЗИП'!$K:$K,ПП!$AE$14)</f>
        <v>0</v>
      </c>
      <c r="BJ59" s="368">
        <f t="shared" si="116"/>
        <v>0</v>
      </c>
      <c r="BK59" s="380" t="e">
        <f t="shared" si="117"/>
        <v>#DIV/0!</v>
      </c>
      <c r="BL59" s="320">
        <f>ПП!AH47</f>
        <v>0</v>
      </c>
      <c r="BM59" s="309">
        <f>SUMIFS('Отчет РПЗ(ПЗ)_ПЗИП'!$AD:$AD,'Отчет РПЗ(ПЗ)_ПЗИП'!$D:$D,Справочно!$E24,'Отчет РПЗ(ПЗ)_ПЗИП'!$K:$K,ПП!$AG$14)</f>
        <v>0</v>
      </c>
      <c r="BN59" s="368">
        <f t="shared" si="118"/>
        <v>0</v>
      </c>
      <c r="BO59" s="380" t="e">
        <f t="shared" si="119"/>
        <v>#DIV/0!</v>
      </c>
      <c r="BP59" s="320">
        <f>ПП!AJ47</f>
        <v>0</v>
      </c>
      <c r="BQ59" s="309">
        <f>SUMIFS('Отчет РПЗ(ПЗ)_ПЗИП'!$AD:$AD,'Отчет РПЗ(ПЗ)_ПЗИП'!$D:$D,Справочно!$E24,'Отчет РПЗ(ПЗ)_ПЗИП'!$K:$K,ПП!$AI$14)</f>
        <v>0</v>
      </c>
      <c r="BR59" s="368">
        <f t="shared" si="120"/>
        <v>0</v>
      </c>
      <c r="BS59" s="378" t="e">
        <f t="shared" si="121"/>
        <v>#DIV/0!</v>
      </c>
      <c r="BT59" s="318">
        <f t="shared" si="122"/>
        <v>0</v>
      </c>
      <c r="BU59" s="375">
        <f t="shared" si="123"/>
        <v>0</v>
      </c>
      <c r="BV59" s="375">
        <f t="shared" si="124"/>
        <v>0</v>
      </c>
      <c r="BW59" s="376" t="e">
        <f t="shared" si="125"/>
        <v>#DIV/0!</v>
      </c>
    </row>
    <row r="60" spans="2:75" ht="15" customHeight="1" thickBot="1" x14ac:dyDescent="0.25">
      <c r="B60" s="71" t="str">
        <f>Справочно!E25</f>
        <v>ОАО "РТ-Медицина"</v>
      </c>
      <c r="C60" s="153">
        <f>ПП!B48</f>
        <v>0</v>
      </c>
      <c r="D60" s="152">
        <f>ПП!C48</f>
        <v>0</v>
      </c>
      <c r="E60" s="211">
        <f>ПП!D48</f>
        <v>0</v>
      </c>
      <c r="F60" s="209">
        <f>SUMIF('Отчет РПЗ(ПЗ)_ПЗИП'!$D:$D,Справочно!$E25,'Отчет РПЗ(ПЗ)_ПЗИП'!$AD:$AD)</f>
        <v>0</v>
      </c>
      <c r="G60" s="210">
        <f t="shared" si="84"/>
        <v>0</v>
      </c>
      <c r="H60" s="160" t="e">
        <f t="shared" si="85"/>
        <v>#DIV/0!</v>
      </c>
      <c r="L60" s="346">
        <f>ПП!H48</f>
        <v>0</v>
      </c>
      <c r="M60" s="296">
        <f>SUMIFS('Отчет РПЗ(ПЗ)_ПЗИП'!$AD:$AD,'Отчет РПЗ(ПЗ)_ПЗИП'!$D:$D,Справочно!$E25,'Отчет РПЗ(ПЗ)_ПЗИП'!$K:$K,ПП!$G$14)</f>
        <v>0</v>
      </c>
      <c r="N60" s="296">
        <f t="shared" si="86"/>
        <v>0</v>
      </c>
      <c r="O60" s="347" t="e">
        <f t="shared" si="87"/>
        <v>#DIV/0!</v>
      </c>
      <c r="P60" s="339">
        <f>ПП!J48</f>
        <v>0</v>
      </c>
      <c r="Q60" s="296">
        <f>SUMIFS('Отчет РПЗ(ПЗ)_ПЗИП'!$AD:$AD,'Отчет РПЗ(ПЗ)_ПЗИП'!$D:$D,Справочно!$E25,'Отчет РПЗ(ПЗ)_ПЗИП'!$K:$K,ПП!$I$14)</f>
        <v>0</v>
      </c>
      <c r="R60" s="296">
        <f t="shared" si="88"/>
        <v>0</v>
      </c>
      <c r="S60" s="347" t="e">
        <f t="shared" si="89"/>
        <v>#DIV/0!</v>
      </c>
      <c r="T60" s="339">
        <f>ПП!L48</f>
        <v>0</v>
      </c>
      <c r="U60" s="296">
        <f>SUMIFS('Отчет РПЗ(ПЗ)_ПЗИП'!$AD:$AD,'Отчет РПЗ(ПЗ)_ПЗИП'!$D:$D,Справочно!$E25,'Отчет РПЗ(ПЗ)_ПЗИП'!$K:$K,ПП!$K$14)</f>
        <v>0</v>
      </c>
      <c r="V60" s="296">
        <f t="shared" si="90"/>
        <v>0</v>
      </c>
      <c r="W60" s="348" t="e">
        <f t="shared" si="91"/>
        <v>#DIV/0!</v>
      </c>
      <c r="X60" s="318">
        <f t="shared" si="92"/>
        <v>0</v>
      </c>
      <c r="Y60" s="358">
        <f t="shared" si="93"/>
        <v>0</v>
      </c>
      <c r="Z60" s="358">
        <f t="shared" si="94"/>
        <v>0</v>
      </c>
      <c r="AA60" s="363" t="e">
        <f t="shared" si="95"/>
        <v>#DIV/0!</v>
      </c>
      <c r="AB60" s="201">
        <f>ПП!P48</f>
        <v>0</v>
      </c>
      <c r="AC60" s="303">
        <f>SUMIFS('Отчет РПЗ(ПЗ)_ПЗИП'!$AD:$AD,'Отчет РПЗ(ПЗ)_ПЗИП'!$D:$D,Справочно!$E25,'Отчет РПЗ(ПЗ)_ПЗИП'!$K:$K,ПП!$O$14)</f>
        <v>0</v>
      </c>
      <c r="AD60" s="397">
        <f t="shared" si="96"/>
        <v>0</v>
      </c>
      <c r="AE60" s="408" t="e">
        <f t="shared" si="97"/>
        <v>#DIV/0!</v>
      </c>
      <c r="AF60" s="320">
        <f>ПП!R48</f>
        <v>0</v>
      </c>
      <c r="AG60" s="303">
        <f>SUMIFS('Отчет РПЗ(ПЗ)_ПЗИП'!$AD:$AD,'Отчет РПЗ(ПЗ)_ПЗИП'!$D:$D,Справочно!$E25,'Отчет РПЗ(ПЗ)_ПЗИП'!$K:$K,ПП!$Q$14)</f>
        <v>0</v>
      </c>
      <c r="AH60" s="397">
        <f t="shared" si="98"/>
        <v>0</v>
      </c>
      <c r="AI60" s="408" t="e">
        <f t="shared" si="99"/>
        <v>#DIV/0!</v>
      </c>
      <c r="AJ60" s="320">
        <f>ПП!T48</f>
        <v>0</v>
      </c>
      <c r="AK60" s="303">
        <f>SUMIFS('Отчет РПЗ(ПЗ)_ПЗИП'!$AD:$AD,'Отчет РПЗ(ПЗ)_ПЗИП'!$D:$D,Справочно!$E25,'Отчет РПЗ(ПЗ)_ПЗИП'!$K:$K,ПП!$S$14)</f>
        <v>0</v>
      </c>
      <c r="AL60" s="397">
        <f t="shared" si="100"/>
        <v>0</v>
      </c>
      <c r="AM60" s="406" t="e">
        <f t="shared" si="101"/>
        <v>#DIV/0!</v>
      </c>
      <c r="AN60" s="318">
        <f t="shared" si="102"/>
        <v>0</v>
      </c>
      <c r="AO60" s="403">
        <f t="shared" si="103"/>
        <v>0</v>
      </c>
      <c r="AP60" s="403">
        <f t="shared" si="104"/>
        <v>0</v>
      </c>
      <c r="AQ60" s="404" t="e">
        <f t="shared" si="105"/>
        <v>#DIV/0!</v>
      </c>
      <c r="AR60" s="201">
        <f>ПП!X48</f>
        <v>0</v>
      </c>
      <c r="AS60" s="287">
        <f>SUMIFS('Отчет РПЗ(ПЗ)_ПЗИП'!$AD:$AD,'Отчет РПЗ(ПЗ)_ПЗИП'!$D:$D,Справочно!$E25,'Отчет РПЗ(ПЗ)_ПЗИП'!$K:$K,ПП!$W$14)</f>
        <v>0</v>
      </c>
      <c r="AT60" s="289">
        <f t="shared" si="106"/>
        <v>0</v>
      </c>
      <c r="AU60" s="392" t="e">
        <f t="shared" si="107"/>
        <v>#DIV/0!</v>
      </c>
      <c r="AV60" s="320">
        <f>ПП!Z48</f>
        <v>0</v>
      </c>
      <c r="AW60" s="287">
        <f>SUMIFS('Отчет РПЗ(ПЗ)_ПЗИП'!$AD:$AD,'Отчет РПЗ(ПЗ)_ПЗИП'!$D:$D,Справочно!$E25,'Отчет РПЗ(ПЗ)_ПЗИП'!$K:$K,ПП!$Y$14)</f>
        <v>0</v>
      </c>
      <c r="AX60" s="289">
        <f t="shared" si="108"/>
        <v>0</v>
      </c>
      <c r="AY60" s="392" t="e">
        <f t="shared" si="109"/>
        <v>#DIV/0!</v>
      </c>
      <c r="AZ60" s="320">
        <f>ПП!AB48</f>
        <v>0</v>
      </c>
      <c r="BA60" s="287">
        <f>SUMIFS('Отчет РПЗ(ПЗ)_ПЗИП'!$AD:$AD,'Отчет РПЗ(ПЗ)_ПЗИП'!$D:$D,Справочно!$E25,'Отчет РПЗ(ПЗ)_ПЗИП'!$K:$K,ПП!$AA$14)</f>
        <v>0</v>
      </c>
      <c r="BB60" s="289">
        <f t="shared" si="110"/>
        <v>0</v>
      </c>
      <c r="BC60" s="385" t="e">
        <f t="shared" si="111"/>
        <v>#DIV/0!</v>
      </c>
      <c r="BD60" s="318">
        <f t="shared" si="112"/>
        <v>0</v>
      </c>
      <c r="BE60" s="382">
        <f t="shared" si="113"/>
        <v>0</v>
      </c>
      <c r="BF60" s="382">
        <f t="shared" si="114"/>
        <v>0</v>
      </c>
      <c r="BG60" s="383" t="e">
        <f t="shared" si="115"/>
        <v>#DIV/0!</v>
      </c>
      <c r="BH60" s="201">
        <f>ПП!AF48</f>
        <v>0</v>
      </c>
      <c r="BI60" s="309">
        <f>SUMIFS('Отчет РПЗ(ПЗ)_ПЗИП'!$AD:$AD,'Отчет РПЗ(ПЗ)_ПЗИП'!$D:$D,Справочно!$E25,'Отчет РПЗ(ПЗ)_ПЗИП'!$K:$K,ПП!$AE$14)</f>
        <v>0</v>
      </c>
      <c r="BJ60" s="368">
        <f t="shared" si="116"/>
        <v>0</v>
      </c>
      <c r="BK60" s="380" t="e">
        <f t="shared" si="117"/>
        <v>#DIV/0!</v>
      </c>
      <c r="BL60" s="320">
        <f>ПП!AH48</f>
        <v>0</v>
      </c>
      <c r="BM60" s="309">
        <f>SUMIFS('Отчет РПЗ(ПЗ)_ПЗИП'!$AD:$AD,'Отчет РПЗ(ПЗ)_ПЗИП'!$D:$D,Справочно!$E25,'Отчет РПЗ(ПЗ)_ПЗИП'!$K:$K,ПП!$AG$14)</f>
        <v>0</v>
      </c>
      <c r="BN60" s="368">
        <f t="shared" si="118"/>
        <v>0</v>
      </c>
      <c r="BO60" s="380" t="e">
        <f t="shared" si="119"/>
        <v>#DIV/0!</v>
      </c>
      <c r="BP60" s="320">
        <f>ПП!AJ48</f>
        <v>0</v>
      </c>
      <c r="BQ60" s="309">
        <f>SUMIFS('Отчет РПЗ(ПЗ)_ПЗИП'!$AD:$AD,'Отчет РПЗ(ПЗ)_ПЗИП'!$D:$D,Справочно!$E25,'Отчет РПЗ(ПЗ)_ПЗИП'!$K:$K,ПП!$AI$14)</f>
        <v>0</v>
      </c>
      <c r="BR60" s="368">
        <f t="shared" si="120"/>
        <v>0</v>
      </c>
      <c r="BS60" s="378" t="e">
        <f t="shared" si="121"/>
        <v>#DIV/0!</v>
      </c>
      <c r="BT60" s="318">
        <f t="shared" si="122"/>
        <v>0</v>
      </c>
      <c r="BU60" s="375">
        <f t="shared" si="123"/>
        <v>0</v>
      </c>
      <c r="BV60" s="375">
        <f t="shared" si="124"/>
        <v>0</v>
      </c>
      <c r="BW60" s="376" t="e">
        <f t="shared" si="125"/>
        <v>#DIV/0!</v>
      </c>
    </row>
    <row r="61" spans="2:75" ht="15" customHeight="1" thickBot="1" x14ac:dyDescent="0.25">
      <c r="B61" s="71" t="str">
        <f>Справочно!E26</f>
        <v>ОАО "РТ-Строительные технологии"</v>
      </c>
      <c r="C61" s="153">
        <f>ПП!B49</f>
        <v>0</v>
      </c>
      <c r="D61" s="152">
        <f>ПП!C49</f>
        <v>0</v>
      </c>
      <c r="E61" s="211">
        <f>ПП!D49</f>
        <v>0</v>
      </c>
      <c r="F61" s="209">
        <f>SUMIF('Отчет РПЗ(ПЗ)_ПЗИП'!$D:$D,Справочно!$E26,'Отчет РПЗ(ПЗ)_ПЗИП'!$AD:$AD)</f>
        <v>0</v>
      </c>
      <c r="G61" s="210">
        <f t="shared" si="84"/>
        <v>0</v>
      </c>
      <c r="H61" s="160" t="e">
        <f t="shared" si="85"/>
        <v>#DIV/0!</v>
      </c>
      <c r="L61" s="346">
        <f>ПП!H49</f>
        <v>0</v>
      </c>
      <c r="M61" s="296">
        <f>SUMIFS('Отчет РПЗ(ПЗ)_ПЗИП'!$AD:$AD,'Отчет РПЗ(ПЗ)_ПЗИП'!$D:$D,Справочно!$E26,'Отчет РПЗ(ПЗ)_ПЗИП'!$K:$K,ПП!$G$14)</f>
        <v>0</v>
      </c>
      <c r="N61" s="296">
        <f t="shared" si="86"/>
        <v>0</v>
      </c>
      <c r="O61" s="347" t="e">
        <f t="shared" si="87"/>
        <v>#DIV/0!</v>
      </c>
      <c r="P61" s="339">
        <f>ПП!J49</f>
        <v>0</v>
      </c>
      <c r="Q61" s="296">
        <f>SUMIFS('Отчет РПЗ(ПЗ)_ПЗИП'!$AD:$AD,'Отчет РПЗ(ПЗ)_ПЗИП'!$D:$D,Справочно!$E26,'Отчет РПЗ(ПЗ)_ПЗИП'!$K:$K,ПП!$I$14)</f>
        <v>0</v>
      </c>
      <c r="R61" s="296">
        <f t="shared" si="88"/>
        <v>0</v>
      </c>
      <c r="S61" s="347" t="e">
        <f t="shared" si="89"/>
        <v>#DIV/0!</v>
      </c>
      <c r="T61" s="339">
        <f>ПП!L49</f>
        <v>0</v>
      </c>
      <c r="U61" s="296">
        <f>SUMIFS('Отчет РПЗ(ПЗ)_ПЗИП'!$AD:$AD,'Отчет РПЗ(ПЗ)_ПЗИП'!$D:$D,Справочно!$E26,'Отчет РПЗ(ПЗ)_ПЗИП'!$K:$K,ПП!$K$14)</f>
        <v>0</v>
      </c>
      <c r="V61" s="296">
        <f t="shared" si="90"/>
        <v>0</v>
      </c>
      <c r="W61" s="348" t="e">
        <f t="shared" si="91"/>
        <v>#DIV/0!</v>
      </c>
      <c r="X61" s="318">
        <f t="shared" si="92"/>
        <v>0</v>
      </c>
      <c r="Y61" s="358">
        <f t="shared" si="93"/>
        <v>0</v>
      </c>
      <c r="Z61" s="358">
        <f t="shared" si="94"/>
        <v>0</v>
      </c>
      <c r="AA61" s="363" t="e">
        <f t="shared" si="95"/>
        <v>#DIV/0!</v>
      </c>
      <c r="AB61" s="201">
        <f>ПП!P49</f>
        <v>0</v>
      </c>
      <c r="AC61" s="303">
        <f>SUMIFS('Отчет РПЗ(ПЗ)_ПЗИП'!$AD:$AD,'Отчет РПЗ(ПЗ)_ПЗИП'!$D:$D,Справочно!$E26,'Отчет РПЗ(ПЗ)_ПЗИП'!$K:$K,ПП!$O$14)</f>
        <v>0</v>
      </c>
      <c r="AD61" s="397">
        <f t="shared" si="96"/>
        <v>0</v>
      </c>
      <c r="AE61" s="408" t="e">
        <f t="shared" si="97"/>
        <v>#DIV/0!</v>
      </c>
      <c r="AF61" s="320">
        <f>ПП!R49</f>
        <v>0</v>
      </c>
      <c r="AG61" s="303">
        <f>SUMIFS('Отчет РПЗ(ПЗ)_ПЗИП'!$AD:$AD,'Отчет РПЗ(ПЗ)_ПЗИП'!$D:$D,Справочно!$E26,'Отчет РПЗ(ПЗ)_ПЗИП'!$K:$K,ПП!$Q$14)</f>
        <v>0</v>
      </c>
      <c r="AH61" s="397">
        <f t="shared" si="98"/>
        <v>0</v>
      </c>
      <c r="AI61" s="408" t="e">
        <f t="shared" si="99"/>
        <v>#DIV/0!</v>
      </c>
      <c r="AJ61" s="320">
        <f>ПП!T49</f>
        <v>0</v>
      </c>
      <c r="AK61" s="303">
        <f>SUMIFS('Отчет РПЗ(ПЗ)_ПЗИП'!$AD:$AD,'Отчет РПЗ(ПЗ)_ПЗИП'!$D:$D,Справочно!$E26,'Отчет РПЗ(ПЗ)_ПЗИП'!$K:$K,ПП!$S$14)</f>
        <v>0</v>
      </c>
      <c r="AL61" s="397">
        <f t="shared" si="100"/>
        <v>0</v>
      </c>
      <c r="AM61" s="406" t="e">
        <f t="shared" si="101"/>
        <v>#DIV/0!</v>
      </c>
      <c r="AN61" s="318">
        <f t="shared" si="102"/>
        <v>0</v>
      </c>
      <c r="AO61" s="403">
        <f t="shared" si="103"/>
        <v>0</v>
      </c>
      <c r="AP61" s="403">
        <f t="shared" si="104"/>
        <v>0</v>
      </c>
      <c r="AQ61" s="404" t="e">
        <f t="shared" si="105"/>
        <v>#DIV/0!</v>
      </c>
      <c r="AR61" s="201">
        <f>ПП!X49</f>
        <v>0</v>
      </c>
      <c r="AS61" s="287">
        <f>SUMIFS('Отчет РПЗ(ПЗ)_ПЗИП'!$AD:$AD,'Отчет РПЗ(ПЗ)_ПЗИП'!$D:$D,Справочно!$E26,'Отчет РПЗ(ПЗ)_ПЗИП'!$K:$K,ПП!$W$14)</f>
        <v>0</v>
      </c>
      <c r="AT61" s="289">
        <f t="shared" si="106"/>
        <v>0</v>
      </c>
      <c r="AU61" s="392" t="e">
        <f t="shared" si="107"/>
        <v>#DIV/0!</v>
      </c>
      <c r="AV61" s="320">
        <f>ПП!Z49</f>
        <v>0</v>
      </c>
      <c r="AW61" s="287">
        <f>SUMIFS('Отчет РПЗ(ПЗ)_ПЗИП'!$AD:$AD,'Отчет РПЗ(ПЗ)_ПЗИП'!$D:$D,Справочно!$E26,'Отчет РПЗ(ПЗ)_ПЗИП'!$K:$K,ПП!$Y$14)</f>
        <v>0</v>
      </c>
      <c r="AX61" s="289">
        <f t="shared" si="108"/>
        <v>0</v>
      </c>
      <c r="AY61" s="392" t="e">
        <f t="shared" si="109"/>
        <v>#DIV/0!</v>
      </c>
      <c r="AZ61" s="320">
        <f>ПП!AB49</f>
        <v>0</v>
      </c>
      <c r="BA61" s="287">
        <f>SUMIFS('Отчет РПЗ(ПЗ)_ПЗИП'!$AD:$AD,'Отчет РПЗ(ПЗ)_ПЗИП'!$D:$D,Справочно!$E26,'Отчет РПЗ(ПЗ)_ПЗИП'!$K:$K,ПП!$AA$14)</f>
        <v>0</v>
      </c>
      <c r="BB61" s="289">
        <f t="shared" si="110"/>
        <v>0</v>
      </c>
      <c r="BC61" s="385" t="e">
        <f t="shared" si="111"/>
        <v>#DIV/0!</v>
      </c>
      <c r="BD61" s="318">
        <f t="shared" si="112"/>
        <v>0</v>
      </c>
      <c r="BE61" s="382">
        <f t="shared" si="113"/>
        <v>0</v>
      </c>
      <c r="BF61" s="382">
        <f t="shared" si="114"/>
        <v>0</v>
      </c>
      <c r="BG61" s="383" t="e">
        <f t="shared" si="115"/>
        <v>#DIV/0!</v>
      </c>
      <c r="BH61" s="201">
        <f>ПП!AF49</f>
        <v>0</v>
      </c>
      <c r="BI61" s="309">
        <f>SUMIFS('Отчет РПЗ(ПЗ)_ПЗИП'!$AD:$AD,'Отчет РПЗ(ПЗ)_ПЗИП'!$D:$D,Справочно!$E26,'Отчет РПЗ(ПЗ)_ПЗИП'!$K:$K,ПП!$AE$14)</f>
        <v>0</v>
      </c>
      <c r="BJ61" s="368">
        <f t="shared" si="116"/>
        <v>0</v>
      </c>
      <c r="BK61" s="380" t="e">
        <f t="shared" si="117"/>
        <v>#DIV/0!</v>
      </c>
      <c r="BL61" s="320">
        <f>ПП!AH49</f>
        <v>0</v>
      </c>
      <c r="BM61" s="309">
        <f>SUMIFS('Отчет РПЗ(ПЗ)_ПЗИП'!$AD:$AD,'Отчет РПЗ(ПЗ)_ПЗИП'!$D:$D,Справочно!$E26,'Отчет РПЗ(ПЗ)_ПЗИП'!$K:$K,ПП!$AG$14)</f>
        <v>0</v>
      </c>
      <c r="BN61" s="368">
        <f t="shared" si="118"/>
        <v>0</v>
      </c>
      <c r="BO61" s="380" t="e">
        <f t="shared" si="119"/>
        <v>#DIV/0!</v>
      </c>
      <c r="BP61" s="320">
        <f>ПП!AJ49</f>
        <v>0</v>
      </c>
      <c r="BQ61" s="309">
        <f>SUMIFS('Отчет РПЗ(ПЗ)_ПЗИП'!$AD:$AD,'Отчет РПЗ(ПЗ)_ПЗИП'!$D:$D,Справочно!$E26,'Отчет РПЗ(ПЗ)_ПЗИП'!$K:$K,ПП!$AI$14)</f>
        <v>0</v>
      </c>
      <c r="BR61" s="368">
        <f t="shared" si="120"/>
        <v>0</v>
      </c>
      <c r="BS61" s="378" t="e">
        <f t="shared" si="121"/>
        <v>#DIV/0!</v>
      </c>
      <c r="BT61" s="318">
        <f t="shared" si="122"/>
        <v>0</v>
      </c>
      <c r="BU61" s="375">
        <f t="shared" si="123"/>
        <v>0</v>
      </c>
      <c r="BV61" s="375">
        <f t="shared" si="124"/>
        <v>0</v>
      </c>
      <c r="BW61" s="376" t="e">
        <f t="shared" si="125"/>
        <v>#DIV/0!</v>
      </c>
    </row>
    <row r="62" spans="2:75" ht="15" customHeight="1" thickBot="1" x14ac:dyDescent="0.25">
      <c r="B62" s="71" t="str">
        <f>Справочно!E27</f>
        <v>ОАО "Станкопром"</v>
      </c>
      <c r="C62" s="153">
        <f>ПП!B50</f>
        <v>7</v>
      </c>
      <c r="D62" s="152">
        <f>ПП!C50</f>
        <v>2.681992337164751E-2</v>
      </c>
      <c r="E62" s="211">
        <f>ПП!D50</f>
        <v>38116455.960000001</v>
      </c>
      <c r="F62" s="209">
        <f>SUMIF('Отчет РПЗ(ПЗ)_ПЗИП'!$D:$D,Справочно!$E27,'Отчет РПЗ(ПЗ)_ПЗИП'!$AD:$AD)</f>
        <v>0</v>
      </c>
      <c r="G62" s="210">
        <f t="shared" si="84"/>
        <v>38116455.960000001</v>
      </c>
      <c r="H62" s="160">
        <f t="shared" si="85"/>
        <v>1</v>
      </c>
      <c r="L62" s="346">
        <f>ПП!H50</f>
        <v>0</v>
      </c>
      <c r="M62" s="296">
        <f>SUMIFS('Отчет РПЗ(ПЗ)_ПЗИП'!$AD:$AD,'Отчет РПЗ(ПЗ)_ПЗИП'!$D:$D,Справочно!$E27,'Отчет РПЗ(ПЗ)_ПЗИП'!$K:$K,ПП!$G$14)</f>
        <v>0</v>
      </c>
      <c r="N62" s="296">
        <f t="shared" si="86"/>
        <v>0</v>
      </c>
      <c r="O62" s="347" t="e">
        <f t="shared" si="87"/>
        <v>#DIV/0!</v>
      </c>
      <c r="P62" s="339">
        <f>ПП!J50</f>
        <v>7312855.96</v>
      </c>
      <c r="Q62" s="296">
        <f>SUMIFS('Отчет РПЗ(ПЗ)_ПЗИП'!$AD:$AD,'Отчет РПЗ(ПЗ)_ПЗИП'!$D:$D,Справочно!$E27,'Отчет РПЗ(ПЗ)_ПЗИП'!$K:$K,ПП!$I$14)</f>
        <v>0</v>
      </c>
      <c r="R62" s="296">
        <f t="shared" si="88"/>
        <v>7312855.96</v>
      </c>
      <c r="S62" s="347">
        <f t="shared" si="89"/>
        <v>1</v>
      </c>
      <c r="T62" s="339">
        <f>ПП!L50</f>
        <v>715200</v>
      </c>
      <c r="U62" s="296">
        <f>SUMIFS('Отчет РПЗ(ПЗ)_ПЗИП'!$AD:$AD,'Отчет РПЗ(ПЗ)_ПЗИП'!$D:$D,Справочно!$E27,'Отчет РПЗ(ПЗ)_ПЗИП'!$K:$K,ПП!$K$14)</f>
        <v>0</v>
      </c>
      <c r="V62" s="296">
        <f t="shared" si="90"/>
        <v>715200</v>
      </c>
      <c r="W62" s="348">
        <f t="shared" si="91"/>
        <v>1</v>
      </c>
      <c r="X62" s="318">
        <f t="shared" si="92"/>
        <v>8028055.96</v>
      </c>
      <c r="Y62" s="358">
        <f t="shared" si="93"/>
        <v>0</v>
      </c>
      <c r="Z62" s="358">
        <f t="shared" si="94"/>
        <v>8028055.96</v>
      </c>
      <c r="AA62" s="363" t="e">
        <f t="shared" si="95"/>
        <v>#DIV/0!</v>
      </c>
      <c r="AB62" s="201">
        <f>ПП!P50</f>
        <v>22400000</v>
      </c>
      <c r="AC62" s="303">
        <f>SUMIFS('Отчет РПЗ(ПЗ)_ПЗИП'!$AD:$AD,'Отчет РПЗ(ПЗ)_ПЗИП'!$D:$D,Справочно!$E27,'Отчет РПЗ(ПЗ)_ПЗИП'!$K:$K,ПП!$O$14)</f>
        <v>0</v>
      </c>
      <c r="AD62" s="397">
        <f t="shared" si="96"/>
        <v>22400000</v>
      </c>
      <c r="AE62" s="408">
        <f t="shared" si="97"/>
        <v>1</v>
      </c>
      <c r="AF62" s="320">
        <f>ПП!R50</f>
        <v>0</v>
      </c>
      <c r="AG62" s="303">
        <f>SUMIFS('Отчет РПЗ(ПЗ)_ПЗИП'!$AD:$AD,'Отчет РПЗ(ПЗ)_ПЗИП'!$D:$D,Справочно!$E27,'Отчет РПЗ(ПЗ)_ПЗИП'!$K:$K,ПП!$Q$14)</f>
        <v>0</v>
      </c>
      <c r="AH62" s="397">
        <f t="shared" si="98"/>
        <v>0</v>
      </c>
      <c r="AI62" s="408" t="e">
        <f t="shared" si="99"/>
        <v>#DIV/0!</v>
      </c>
      <c r="AJ62" s="320">
        <f>ПП!T50</f>
        <v>0</v>
      </c>
      <c r="AK62" s="303">
        <f>SUMIFS('Отчет РПЗ(ПЗ)_ПЗИП'!$AD:$AD,'Отчет РПЗ(ПЗ)_ПЗИП'!$D:$D,Справочно!$E27,'Отчет РПЗ(ПЗ)_ПЗИП'!$K:$K,ПП!$S$14)</f>
        <v>0</v>
      </c>
      <c r="AL62" s="397">
        <f t="shared" si="100"/>
        <v>0</v>
      </c>
      <c r="AM62" s="406" t="e">
        <f t="shared" si="101"/>
        <v>#DIV/0!</v>
      </c>
      <c r="AN62" s="318">
        <f t="shared" si="102"/>
        <v>22400000</v>
      </c>
      <c r="AO62" s="403">
        <f t="shared" si="103"/>
        <v>0</v>
      </c>
      <c r="AP62" s="403">
        <f t="shared" si="104"/>
        <v>22400000</v>
      </c>
      <c r="AQ62" s="404" t="e">
        <f t="shared" si="105"/>
        <v>#DIV/0!</v>
      </c>
      <c r="AR62" s="201">
        <f>ПП!X50</f>
        <v>0</v>
      </c>
      <c r="AS62" s="287">
        <f>SUMIFS('Отчет РПЗ(ПЗ)_ПЗИП'!$AD:$AD,'Отчет РПЗ(ПЗ)_ПЗИП'!$D:$D,Справочно!$E27,'Отчет РПЗ(ПЗ)_ПЗИП'!$K:$K,ПП!$W$14)</f>
        <v>0</v>
      </c>
      <c r="AT62" s="289">
        <f t="shared" si="106"/>
        <v>0</v>
      </c>
      <c r="AU62" s="392" t="e">
        <f t="shared" si="107"/>
        <v>#DIV/0!</v>
      </c>
      <c r="AV62" s="320">
        <f>ПП!Z50</f>
        <v>4000000</v>
      </c>
      <c r="AW62" s="287">
        <f>SUMIFS('Отчет РПЗ(ПЗ)_ПЗИП'!$AD:$AD,'Отчет РПЗ(ПЗ)_ПЗИП'!$D:$D,Справочно!$E27,'Отчет РПЗ(ПЗ)_ПЗИП'!$K:$K,ПП!$Y$14)</f>
        <v>0</v>
      </c>
      <c r="AX62" s="289">
        <f t="shared" si="108"/>
        <v>4000000</v>
      </c>
      <c r="AY62" s="392">
        <f t="shared" si="109"/>
        <v>1</v>
      </c>
      <c r="AZ62" s="320">
        <f>ПП!AB50</f>
        <v>0</v>
      </c>
      <c r="BA62" s="287">
        <f>SUMIFS('Отчет РПЗ(ПЗ)_ПЗИП'!$AD:$AD,'Отчет РПЗ(ПЗ)_ПЗИП'!$D:$D,Справочно!$E27,'Отчет РПЗ(ПЗ)_ПЗИП'!$K:$K,ПП!$AA$14)</f>
        <v>0</v>
      </c>
      <c r="BB62" s="289">
        <f t="shared" si="110"/>
        <v>0</v>
      </c>
      <c r="BC62" s="385" t="e">
        <f t="shared" si="111"/>
        <v>#DIV/0!</v>
      </c>
      <c r="BD62" s="318">
        <f t="shared" si="112"/>
        <v>4000000</v>
      </c>
      <c r="BE62" s="382">
        <f t="shared" si="113"/>
        <v>0</v>
      </c>
      <c r="BF62" s="382">
        <f t="shared" si="114"/>
        <v>4000000</v>
      </c>
      <c r="BG62" s="383" t="e">
        <f t="shared" si="115"/>
        <v>#DIV/0!</v>
      </c>
      <c r="BH62" s="201">
        <f>ПП!AF50</f>
        <v>3216400</v>
      </c>
      <c r="BI62" s="309">
        <f>SUMIFS('Отчет РПЗ(ПЗ)_ПЗИП'!$AD:$AD,'Отчет РПЗ(ПЗ)_ПЗИП'!$D:$D,Справочно!$E27,'Отчет РПЗ(ПЗ)_ПЗИП'!$K:$K,ПП!$AE$14)</f>
        <v>0</v>
      </c>
      <c r="BJ62" s="368">
        <f t="shared" si="116"/>
        <v>3216400</v>
      </c>
      <c r="BK62" s="380">
        <f t="shared" si="117"/>
        <v>1</v>
      </c>
      <c r="BL62" s="320">
        <f>ПП!AH50</f>
        <v>0</v>
      </c>
      <c r="BM62" s="309">
        <f>SUMIFS('Отчет РПЗ(ПЗ)_ПЗИП'!$AD:$AD,'Отчет РПЗ(ПЗ)_ПЗИП'!$D:$D,Справочно!$E27,'Отчет РПЗ(ПЗ)_ПЗИП'!$K:$K,ПП!$AG$14)</f>
        <v>0</v>
      </c>
      <c r="BN62" s="368">
        <f t="shared" si="118"/>
        <v>0</v>
      </c>
      <c r="BO62" s="380" t="e">
        <f t="shared" si="119"/>
        <v>#DIV/0!</v>
      </c>
      <c r="BP62" s="320">
        <f>ПП!AJ50</f>
        <v>0</v>
      </c>
      <c r="BQ62" s="309">
        <f>SUMIFS('Отчет РПЗ(ПЗ)_ПЗИП'!$AD:$AD,'Отчет РПЗ(ПЗ)_ПЗИП'!$D:$D,Справочно!$E27,'Отчет РПЗ(ПЗ)_ПЗИП'!$K:$K,ПП!$AI$14)</f>
        <v>0</v>
      </c>
      <c r="BR62" s="368">
        <f t="shared" si="120"/>
        <v>0</v>
      </c>
      <c r="BS62" s="378" t="e">
        <f t="shared" si="121"/>
        <v>#DIV/0!</v>
      </c>
      <c r="BT62" s="318">
        <f t="shared" si="122"/>
        <v>3216400</v>
      </c>
      <c r="BU62" s="375">
        <f t="shared" si="123"/>
        <v>0</v>
      </c>
      <c r="BV62" s="375">
        <f t="shared" si="124"/>
        <v>3216400</v>
      </c>
      <c r="BW62" s="376" t="e">
        <f t="shared" si="125"/>
        <v>#DIV/0!</v>
      </c>
    </row>
    <row r="63" spans="2:75" ht="15" customHeight="1" thickBot="1" x14ac:dyDescent="0.25">
      <c r="B63" s="71" t="str">
        <f>Справочно!E28</f>
        <v>ОАО "Технологии Безопасности"</v>
      </c>
      <c r="C63" s="153">
        <f>ПП!B51</f>
        <v>0</v>
      </c>
      <c r="D63" s="152">
        <f>ПП!C51</f>
        <v>0</v>
      </c>
      <c r="E63" s="211">
        <f>ПП!D51</f>
        <v>0</v>
      </c>
      <c r="F63" s="209">
        <f>SUMIF('Отчет РПЗ(ПЗ)_ПЗИП'!$D:$D,Справочно!$E28,'Отчет РПЗ(ПЗ)_ПЗИП'!$AD:$AD)</f>
        <v>0</v>
      </c>
      <c r="G63" s="210">
        <f t="shared" si="84"/>
        <v>0</v>
      </c>
      <c r="H63" s="160" t="e">
        <f t="shared" si="85"/>
        <v>#DIV/0!</v>
      </c>
      <c r="L63" s="346">
        <f>ПП!H51</f>
        <v>0</v>
      </c>
      <c r="M63" s="296">
        <f>SUMIFS('Отчет РПЗ(ПЗ)_ПЗИП'!$AD:$AD,'Отчет РПЗ(ПЗ)_ПЗИП'!$D:$D,Справочно!$E28,'Отчет РПЗ(ПЗ)_ПЗИП'!$K:$K,ПП!$G$14)</f>
        <v>0</v>
      </c>
      <c r="N63" s="296">
        <f t="shared" si="86"/>
        <v>0</v>
      </c>
      <c r="O63" s="347" t="e">
        <f t="shared" si="87"/>
        <v>#DIV/0!</v>
      </c>
      <c r="P63" s="339">
        <f>ПП!J51</f>
        <v>0</v>
      </c>
      <c r="Q63" s="296">
        <f>SUMIFS('Отчет РПЗ(ПЗ)_ПЗИП'!$AD:$AD,'Отчет РПЗ(ПЗ)_ПЗИП'!$D:$D,Справочно!$E28,'Отчет РПЗ(ПЗ)_ПЗИП'!$K:$K,ПП!$I$14)</f>
        <v>0</v>
      </c>
      <c r="R63" s="296">
        <f t="shared" si="88"/>
        <v>0</v>
      </c>
      <c r="S63" s="347" t="e">
        <f t="shared" si="89"/>
        <v>#DIV/0!</v>
      </c>
      <c r="T63" s="339">
        <f>ПП!L51</f>
        <v>0</v>
      </c>
      <c r="U63" s="296">
        <f>SUMIFS('Отчет РПЗ(ПЗ)_ПЗИП'!$AD:$AD,'Отчет РПЗ(ПЗ)_ПЗИП'!$D:$D,Справочно!$E28,'Отчет РПЗ(ПЗ)_ПЗИП'!$K:$K,ПП!$K$14)</f>
        <v>0</v>
      </c>
      <c r="V63" s="296">
        <f t="shared" si="90"/>
        <v>0</v>
      </c>
      <c r="W63" s="348" t="e">
        <f t="shared" si="91"/>
        <v>#DIV/0!</v>
      </c>
      <c r="X63" s="318">
        <f t="shared" si="92"/>
        <v>0</v>
      </c>
      <c r="Y63" s="358">
        <f t="shared" si="93"/>
        <v>0</v>
      </c>
      <c r="Z63" s="358">
        <f t="shared" si="94"/>
        <v>0</v>
      </c>
      <c r="AA63" s="363" t="e">
        <f t="shared" si="95"/>
        <v>#DIV/0!</v>
      </c>
      <c r="AB63" s="201">
        <f>ПП!P51</f>
        <v>0</v>
      </c>
      <c r="AC63" s="303">
        <f>SUMIFS('Отчет РПЗ(ПЗ)_ПЗИП'!$AD:$AD,'Отчет РПЗ(ПЗ)_ПЗИП'!$D:$D,Справочно!$E28,'Отчет РПЗ(ПЗ)_ПЗИП'!$K:$K,ПП!$O$14)</f>
        <v>0</v>
      </c>
      <c r="AD63" s="397">
        <f t="shared" si="96"/>
        <v>0</v>
      </c>
      <c r="AE63" s="408" t="e">
        <f t="shared" si="97"/>
        <v>#DIV/0!</v>
      </c>
      <c r="AF63" s="320">
        <f>ПП!R51</f>
        <v>0</v>
      </c>
      <c r="AG63" s="303">
        <f>SUMIFS('Отчет РПЗ(ПЗ)_ПЗИП'!$AD:$AD,'Отчет РПЗ(ПЗ)_ПЗИП'!$D:$D,Справочно!$E28,'Отчет РПЗ(ПЗ)_ПЗИП'!$K:$K,ПП!$Q$14)</f>
        <v>0</v>
      </c>
      <c r="AH63" s="397">
        <f t="shared" si="98"/>
        <v>0</v>
      </c>
      <c r="AI63" s="408" t="e">
        <f t="shared" si="99"/>
        <v>#DIV/0!</v>
      </c>
      <c r="AJ63" s="320">
        <f>ПП!T51</f>
        <v>0</v>
      </c>
      <c r="AK63" s="303">
        <f>SUMIFS('Отчет РПЗ(ПЗ)_ПЗИП'!$AD:$AD,'Отчет РПЗ(ПЗ)_ПЗИП'!$D:$D,Справочно!$E28,'Отчет РПЗ(ПЗ)_ПЗИП'!$K:$K,ПП!$S$14)</f>
        <v>0</v>
      </c>
      <c r="AL63" s="397">
        <f t="shared" si="100"/>
        <v>0</v>
      </c>
      <c r="AM63" s="406" t="e">
        <f t="shared" si="101"/>
        <v>#DIV/0!</v>
      </c>
      <c r="AN63" s="318">
        <f t="shared" si="102"/>
        <v>0</v>
      </c>
      <c r="AO63" s="403">
        <f t="shared" si="103"/>
        <v>0</v>
      </c>
      <c r="AP63" s="403">
        <f t="shared" si="104"/>
        <v>0</v>
      </c>
      <c r="AQ63" s="404" t="e">
        <f t="shared" si="105"/>
        <v>#DIV/0!</v>
      </c>
      <c r="AR63" s="201">
        <f>ПП!X51</f>
        <v>0</v>
      </c>
      <c r="AS63" s="287">
        <f>SUMIFS('Отчет РПЗ(ПЗ)_ПЗИП'!$AD:$AD,'Отчет РПЗ(ПЗ)_ПЗИП'!$D:$D,Справочно!$E28,'Отчет РПЗ(ПЗ)_ПЗИП'!$K:$K,ПП!$W$14)</f>
        <v>0</v>
      </c>
      <c r="AT63" s="289">
        <f t="shared" si="106"/>
        <v>0</v>
      </c>
      <c r="AU63" s="392" t="e">
        <f t="shared" si="107"/>
        <v>#DIV/0!</v>
      </c>
      <c r="AV63" s="320">
        <f>ПП!Z51</f>
        <v>0</v>
      </c>
      <c r="AW63" s="287">
        <f>SUMIFS('Отчет РПЗ(ПЗ)_ПЗИП'!$AD:$AD,'Отчет РПЗ(ПЗ)_ПЗИП'!$D:$D,Справочно!$E28,'Отчет РПЗ(ПЗ)_ПЗИП'!$K:$K,ПП!$Y$14)</f>
        <v>0</v>
      </c>
      <c r="AX63" s="289">
        <f t="shared" si="108"/>
        <v>0</v>
      </c>
      <c r="AY63" s="392" t="e">
        <f t="shared" si="109"/>
        <v>#DIV/0!</v>
      </c>
      <c r="AZ63" s="320">
        <f>ПП!AB51</f>
        <v>0</v>
      </c>
      <c r="BA63" s="287">
        <f>SUMIFS('Отчет РПЗ(ПЗ)_ПЗИП'!$AD:$AD,'Отчет РПЗ(ПЗ)_ПЗИП'!$D:$D,Справочно!$E28,'Отчет РПЗ(ПЗ)_ПЗИП'!$K:$K,ПП!$AA$14)</f>
        <v>0</v>
      </c>
      <c r="BB63" s="289">
        <f t="shared" si="110"/>
        <v>0</v>
      </c>
      <c r="BC63" s="385" t="e">
        <f t="shared" si="111"/>
        <v>#DIV/0!</v>
      </c>
      <c r="BD63" s="318">
        <f t="shared" si="112"/>
        <v>0</v>
      </c>
      <c r="BE63" s="382">
        <f t="shared" si="113"/>
        <v>0</v>
      </c>
      <c r="BF63" s="382">
        <f t="shared" si="114"/>
        <v>0</v>
      </c>
      <c r="BG63" s="383" t="e">
        <f t="shared" si="115"/>
        <v>#DIV/0!</v>
      </c>
      <c r="BH63" s="201">
        <f>ПП!AF51</f>
        <v>0</v>
      </c>
      <c r="BI63" s="309">
        <f>SUMIFS('Отчет РПЗ(ПЗ)_ПЗИП'!$AD:$AD,'Отчет РПЗ(ПЗ)_ПЗИП'!$D:$D,Справочно!$E28,'Отчет РПЗ(ПЗ)_ПЗИП'!$K:$K,ПП!$AE$14)</f>
        <v>0</v>
      </c>
      <c r="BJ63" s="368">
        <f t="shared" si="116"/>
        <v>0</v>
      </c>
      <c r="BK63" s="380" t="e">
        <f t="shared" si="117"/>
        <v>#DIV/0!</v>
      </c>
      <c r="BL63" s="320">
        <f>ПП!AH51</f>
        <v>0</v>
      </c>
      <c r="BM63" s="309">
        <f>SUMIFS('Отчет РПЗ(ПЗ)_ПЗИП'!$AD:$AD,'Отчет РПЗ(ПЗ)_ПЗИП'!$D:$D,Справочно!$E28,'Отчет РПЗ(ПЗ)_ПЗИП'!$K:$K,ПП!$AG$14)</f>
        <v>0</v>
      </c>
      <c r="BN63" s="368">
        <f t="shared" si="118"/>
        <v>0</v>
      </c>
      <c r="BO63" s="380" t="e">
        <f t="shared" si="119"/>
        <v>#DIV/0!</v>
      </c>
      <c r="BP63" s="320">
        <f>ПП!AJ51</f>
        <v>0</v>
      </c>
      <c r="BQ63" s="309">
        <f>SUMIFS('Отчет РПЗ(ПЗ)_ПЗИП'!$AD:$AD,'Отчет РПЗ(ПЗ)_ПЗИП'!$D:$D,Справочно!$E28,'Отчет РПЗ(ПЗ)_ПЗИП'!$K:$K,ПП!$AI$14)</f>
        <v>0</v>
      </c>
      <c r="BR63" s="368">
        <f t="shared" si="120"/>
        <v>0</v>
      </c>
      <c r="BS63" s="378" t="e">
        <f t="shared" si="121"/>
        <v>#DIV/0!</v>
      </c>
      <c r="BT63" s="318">
        <f t="shared" si="122"/>
        <v>0</v>
      </c>
      <c r="BU63" s="375">
        <f t="shared" si="123"/>
        <v>0</v>
      </c>
      <c r="BV63" s="375">
        <f t="shared" si="124"/>
        <v>0</v>
      </c>
      <c r="BW63" s="376" t="e">
        <f t="shared" si="125"/>
        <v>#DIV/0!</v>
      </c>
    </row>
    <row r="64" spans="2:75" ht="15" customHeight="1" thickBot="1" x14ac:dyDescent="0.25">
      <c r="B64" s="71" t="str">
        <f>Справочно!E29</f>
        <v xml:space="preserve">ООО "РТ-Интеллектэкспорт" </v>
      </c>
      <c r="C64" s="153">
        <f>ПП!B52</f>
        <v>0</v>
      </c>
      <c r="D64" s="152">
        <f>ПП!C52</f>
        <v>0</v>
      </c>
      <c r="E64" s="211">
        <f>ПП!D52</f>
        <v>0</v>
      </c>
      <c r="F64" s="209">
        <f>SUMIF('Отчет РПЗ(ПЗ)_ПЗИП'!$D:$D,Справочно!$E29,'Отчет РПЗ(ПЗ)_ПЗИП'!$AD:$AD)</f>
        <v>0</v>
      </c>
      <c r="G64" s="210">
        <f t="shared" si="84"/>
        <v>0</v>
      </c>
      <c r="H64" s="160" t="e">
        <f t="shared" si="85"/>
        <v>#DIV/0!</v>
      </c>
      <c r="L64" s="346">
        <f>ПП!H52</f>
        <v>0</v>
      </c>
      <c r="M64" s="296">
        <f>SUMIFS('Отчет РПЗ(ПЗ)_ПЗИП'!$AD:$AD,'Отчет РПЗ(ПЗ)_ПЗИП'!$D:$D,Справочно!$E29,'Отчет РПЗ(ПЗ)_ПЗИП'!$K:$K,ПП!$G$14)</f>
        <v>0</v>
      </c>
      <c r="N64" s="296">
        <f t="shared" si="86"/>
        <v>0</v>
      </c>
      <c r="O64" s="347" t="e">
        <f t="shared" si="87"/>
        <v>#DIV/0!</v>
      </c>
      <c r="P64" s="339">
        <f>ПП!J52</f>
        <v>0</v>
      </c>
      <c r="Q64" s="296">
        <f>SUMIFS('Отчет РПЗ(ПЗ)_ПЗИП'!$AD:$AD,'Отчет РПЗ(ПЗ)_ПЗИП'!$D:$D,Справочно!$E29,'Отчет РПЗ(ПЗ)_ПЗИП'!$K:$K,ПП!$I$14)</f>
        <v>0</v>
      </c>
      <c r="R64" s="296">
        <f t="shared" si="88"/>
        <v>0</v>
      </c>
      <c r="S64" s="347" t="e">
        <f t="shared" si="89"/>
        <v>#DIV/0!</v>
      </c>
      <c r="T64" s="339">
        <f>ПП!L52</f>
        <v>0</v>
      </c>
      <c r="U64" s="296">
        <f>SUMIFS('Отчет РПЗ(ПЗ)_ПЗИП'!$AD:$AD,'Отчет РПЗ(ПЗ)_ПЗИП'!$D:$D,Справочно!$E29,'Отчет РПЗ(ПЗ)_ПЗИП'!$K:$K,ПП!$K$14)</f>
        <v>0</v>
      </c>
      <c r="V64" s="296">
        <f t="shared" si="90"/>
        <v>0</v>
      </c>
      <c r="W64" s="348" t="e">
        <f t="shared" si="91"/>
        <v>#DIV/0!</v>
      </c>
      <c r="X64" s="318">
        <f t="shared" si="92"/>
        <v>0</v>
      </c>
      <c r="Y64" s="358">
        <f t="shared" si="93"/>
        <v>0</v>
      </c>
      <c r="Z64" s="358">
        <f t="shared" si="94"/>
        <v>0</v>
      </c>
      <c r="AA64" s="363" t="e">
        <f t="shared" si="95"/>
        <v>#DIV/0!</v>
      </c>
      <c r="AB64" s="201">
        <f>ПП!P52</f>
        <v>0</v>
      </c>
      <c r="AC64" s="303">
        <f>SUMIFS('Отчет РПЗ(ПЗ)_ПЗИП'!$AD:$AD,'Отчет РПЗ(ПЗ)_ПЗИП'!$D:$D,Справочно!$E29,'Отчет РПЗ(ПЗ)_ПЗИП'!$K:$K,ПП!$O$14)</f>
        <v>0</v>
      </c>
      <c r="AD64" s="397">
        <f t="shared" si="96"/>
        <v>0</v>
      </c>
      <c r="AE64" s="408" t="e">
        <f t="shared" si="97"/>
        <v>#DIV/0!</v>
      </c>
      <c r="AF64" s="320">
        <f>ПП!R52</f>
        <v>0</v>
      </c>
      <c r="AG64" s="303">
        <f>SUMIFS('Отчет РПЗ(ПЗ)_ПЗИП'!$AD:$AD,'Отчет РПЗ(ПЗ)_ПЗИП'!$D:$D,Справочно!$E29,'Отчет РПЗ(ПЗ)_ПЗИП'!$K:$K,ПП!$Q$14)</f>
        <v>0</v>
      </c>
      <c r="AH64" s="397">
        <f t="shared" si="98"/>
        <v>0</v>
      </c>
      <c r="AI64" s="408" t="e">
        <f t="shared" si="99"/>
        <v>#DIV/0!</v>
      </c>
      <c r="AJ64" s="320">
        <f>ПП!T52</f>
        <v>0</v>
      </c>
      <c r="AK64" s="303">
        <f>SUMIFS('Отчет РПЗ(ПЗ)_ПЗИП'!$AD:$AD,'Отчет РПЗ(ПЗ)_ПЗИП'!$D:$D,Справочно!$E29,'Отчет РПЗ(ПЗ)_ПЗИП'!$K:$K,ПП!$S$14)</f>
        <v>0</v>
      </c>
      <c r="AL64" s="397">
        <f t="shared" si="100"/>
        <v>0</v>
      </c>
      <c r="AM64" s="406" t="e">
        <f t="shared" si="101"/>
        <v>#DIV/0!</v>
      </c>
      <c r="AN64" s="318">
        <f t="shared" si="102"/>
        <v>0</v>
      </c>
      <c r="AO64" s="403">
        <f t="shared" si="103"/>
        <v>0</v>
      </c>
      <c r="AP64" s="403">
        <f t="shared" si="104"/>
        <v>0</v>
      </c>
      <c r="AQ64" s="404" t="e">
        <f t="shared" si="105"/>
        <v>#DIV/0!</v>
      </c>
      <c r="AR64" s="201">
        <f>ПП!X52</f>
        <v>0</v>
      </c>
      <c r="AS64" s="287">
        <f>SUMIFS('Отчет РПЗ(ПЗ)_ПЗИП'!$AD:$AD,'Отчет РПЗ(ПЗ)_ПЗИП'!$D:$D,Справочно!$E29,'Отчет РПЗ(ПЗ)_ПЗИП'!$K:$K,ПП!$W$14)</f>
        <v>0</v>
      </c>
      <c r="AT64" s="289">
        <f t="shared" si="106"/>
        <v>0</v>
      </c>
      <c r="AU64" s="392" t="e">
        <f t="shared" si="107"/>
        <v>#DIV/0!</v>
      </c>
      <c r="AV64" s="320">
        <f>ПП!Z52</f>
        <v>0</v>
      </c>
      <c r="AW64" s="287">
        <f>SUMIFS('Отчет РПЗ(ПЗ)_ПЗИП'!$AD:$AD,'Отчет РПЗ(ПЗ)_ПЗИП'!$D:$D,Справочно!$E29,'Отчет РПЗ(ПЗ)_ПЗИП'!$K:$K,ПП!$Y$14)</f>
        <v>0</v>
      </c>
      <c r="AX64" s="289">
        <f t="shared" si="108"/>
        <v>0</v>
      </c>
      <c r="AY64" s="392" t="e">
        <f t="shared" si="109"/>
        <v>#DIV/0!</v>
      </c>
      <c r="AZ64" s="320">
        <f>ПП!AB52</f>
        <v>0</v>
      </c>
      <c r="BA64" s="287">
        <f>SUMIFS('Отчет РПЗ(ПЗ)_ПЗИП'!$AD:$AD,'Отчет РПЗ(ПЗ)_ПЗИП'!$D:$D,Справочно!$E29,'Отчет РПЗ(ПЗ)_ПЗИП'!$K:$K,ПП!$AA$14)</f>
        <v>0</v>
      </c>
      <c r="BB64" s="289">
        <f t="shared" si="110"/>
        <v>0</v>
      </c>
      <c r="BC64" s="385" t="e">
        <f t="shared" si="111"/>
        <v>#DIV/0!</v>
      </c>
      <c r="BD64" s="318">
        <f t="shared" si="112"/>
        <v>0</v>
      </c>
      <c r="BE64" s="382">
        <f t="shared" si="113"/>
        <v>0</v>
      </c>
      <c r="BF64" s="382">
        <f t="shared" si="114"/>
        <v>0</v>
      </c>
      <c r="BG64" s="383" t="e">
        <f t="shared" si="115"/>
        <v>#DIV/0!</v>
      </c>
      <c r="BH64" s="201">
        <f>ПП!AF52</f>
        <v>0</v>
      </c>
      <c r="BI64" s="309">
        <f>SUMIFS('Отчет РПЗ(ПЗ)_ПЗИП'!$AD:$AD,'Отчет РПЗ(ПЗ)_ПЗИП'!$D:$D,Справочно!$E29,'Отчет РПЗ(ПЗ)_ПЗИП'!$K:$K,ПП!$AE$14)</f>
        <v>0</v>
      </c>
      <c r="BJ64" s="368">
        <f t="shared" si="116"/>
        <v>0</v>
      </c>
      <c r="BK64" s="380" t="e">
        <f t="shared" si="117"/>
        <v>#DIV/0!</v>
      </c>
      <c r="BL64" s="320">
        <f>ПП!AH52</f>
        <v>0</v>
      </c>
      <c r="BM64" s="309">
        <f>SUMIFS('Отчет РПЗ(ПЗ)_ПЗИП'!$AD:$AD,'Отчет РПЗ(ПЗ)_ПЗИП'!$D:$D,Справочно!$E29,'Отчет РПЗ(ПЗ)_ПЗИП'!$K:$K,ПП!$AG$14)</f>
        <v>0</v>
      </c>
      <c r="BN64" s="368">
        <f t="shared" si="118"/>
        <v>0</v>
      </c>
      <c r="BO64" s="380" t="e">
        <f t="shared" si="119"/>
        <v>#DIV/0!</v>
      </c>
      <c r="BP64" s="320">
        <f>ПП!AJ52</f>
        <v>0</v>
      </c>
      <c r="BQ64" s="309">
        <f>SUMIFS('Отчет РПЗ(ПЗ)_ПЗИП'!$AD:$AD,'Отчет РПЗ(ПЗ)_ПЗИП'!$D:$D,Справочно!$E29,'Отчет РПЗ(ПЗ)_ПЗИП'!$K:$K,ПП!$AI$14)</f>
        <v>0</v>
      </c>
      <c r="BR64" s="368">
        <f t="shared" si="120"/>
        <v>0</v>
      </c>
      <c r="BS64" s="378" t="e">
        <f t="shared" si="121"/>
        <v>#DIV/0!</v>
      </c>
      <c r="BT64" s="318">
        <f t="shared" si="122"/>
        <v>0</v>
      </c>
      <c r="BU64" s="375">
        <f t="shared" si="123"/>
        <v>0</v>
      </c>
      <c r="BV64" s="375">
        <f t="shared" si="124"/>
        <v>0</v>
      </c>
      <c r="BW64" s="376" t="e">
        <f t="shared" si="125"/>
        <v>#DIV/0!</v>
      </c>
    </row>
    <row r="65" spans="2:75" ht="15" customHeight="1" thickBot="1" x14ac:dyDescent="0.25">
      <c r="B65" s="71" t="str">
        <f>Справочно!E30</f>
        <v>ООО "РТ-Информ"</v>
      </c>
      <c r="C65" s="153">
        <f>ПП!B53</f>
        <v>11</v>
      </c>
      <c r="D65" s="152">
        <f>ПП!C53</f>
        <v>4.2145593869731802E-2</v>
      </c>
      <c r="E65" s="211">
        <f>ПП!D53</f>
        <v>20389200</v>
      </c>
      <c r="F65" s="209">
        <f>SUMIF('Отчет РПЗ(ПЗ)_ПЗИП'!$D:$D,Справочно!$E30,'Отчет РПЗ(ПЗ)_ПЗИП'!$AD:$AD)</f>
        <v>0</v>
      </c>
      <c r="G65" s="210">
        <f t="shared" si="84"/>
        <v>20389200</v>
      </c>
      <c r="H65" s="160">
        <f t="shared" si="85"/>
        <v>1</v>
      </c>
      <c r="L65" s="346">
        <f>ПП!H53</f>
        <v>0</v>
      </c>
      <c r="M65" s="296">
        <f>SUMIFS('Отчет РПЗ(ПЗ)_ПЗИП'!$AD:$AD,'Отчет РПЗ(ПЗ)_ПЗИП'!$D:$D,Справочно!$E30,'Отчет РПЗ(ПЗ)_ПЗИП'!$K:$K,ПП!$G$14)</f>
        <v>0</v>
      </c>
      <c r="N65" s="296">
        <f t="shared" si="86"/>
        <v>0</v>
      </c>
      <c r="O65" s="347" t="e">
        <f t="shared" si="87"/>
        <v>#DIV/0!</v>
      </c>
      <c r="P65" s="339">
        <f>ПП!J53</f>
        <v>0</v>
      </c>
      <c r="Q65" s="296">
        <f>SUMIFS('Отчет РПЗ(ПЗ)_ПЗИП'!$AD:$AD,'Отчет РПЗ(ПЗ)_ПЗИП'!$D:$D,Справочно!$E30,'Отчет РПЗ(ПЗ)_ПЗИП'!$K:$K,ПП!$I$14)</f>
        <v>0</v>
      </c>
      <c r="R65" s="296">
        <f t="shared" si="88"/>
        <v>0</v>
      </c>
      <c r="S65" s="347" t="e">
        <f t="shared" si="89"/>
        <v>#DIV/0!</v>
      </c>
      <c r="T65" s="339">
        <f>ПП!L53</f>
        <v>0</v>
      </c>
      <c r="U65" s="296">
        <f>SUMIFS('Отчет РПЗ(ПЗ)_ПЗИП'!$AD:$AD,'Отчет РПЗ(ПЗ)_ПЗИП'!$D:$D,Справочно!$E30,'Отчет РПЗ(ПЗ)_ПЗИП'!$K:$K,ПП!$K$14)</f>
        <v>0</v>
      </c>
      <c r="V65" s="296">
        <f t="shared" si="90"/>
        <v>0</v>
      </c>
      <c r="W65" s="348" t="e">
        <f t="shared" si="91"/>
        <v>#DIV/0!</v>
      </c>
      <c r="X65" s="318">
        <f t="shared" si="92"/>
        <v>0</v>
      </c>
      <c r="Y65" s="358">
        <f t="shared" si="93"/>
        <v>0</v>
      </c>
      <c r="Z65" s="358">
        <f t="shared" si="94"/>
        <v>0</v>
      </c>
      <c r="AA65" s="363" t="e">
        <f t="shared" si="95"/>
        <v>#DIV/0!</v>
      </c>
      <c r="AB65" s="201">
        <f>ПП!P53</f>
        <v>321600</v>
      </c>
      <c r="AC65" s="303">
        <f>SUMIFS('Отчет РПЗ(ПЗ)_ПЗИП'!$AD:$AD,'Отчет РПЗ(ПЗ)_ПЗИП'!$D:$D,Справочно!$E30,'Отчет РПЗ(ПЗ)_ПЗИП'!$K:$K,ПП!$O$14)</f>
        <v>0</v>
      </c>
      <c r="AD65" s="397">
        <f t="shared" si="96"/>
        <v>321600</v>
      </c>
      <c r="AE65" s="408">
        <f t="shared" si="97"/>
        <v>1</v>
      </c>
      <c r="AF65" s="320">
        <f>ПП!R53</f>
        <v>5000000</v>
      </c>
      <c r="AG65" s="303">
        <f>SUMIFS('Отчет РПЗ(ПЗ)_ПЗИП'!$AD:$AD,'Отчет РПЗ(ПЗ)_ПЗИП'!$D:$D,Справочно!$E30,'Отчет РПЗ(ПЗ)_ПЗИП'!$K:$K,ПП!$Q$14)</f>
        <v>0</v>
      </c>
      <c r="AH65" s="397">
        <f t="shared" si="98"/>
        <v>5000000</v>
      </c>
      <c r="AI65" s="408">
        <f t="shared" si="99"/>
        <v>1</v>
      </c>
      <c r="AJ65" s="320">
        <f>ПП!T53</f>
        <v>140000</v>
      </c>
      <c r="AK65" s="303">
        <f>SUMIFS('Отчет РПЗ(ПЗ)_ПЗИП'!$AD:$AD,'Отчет РПЗ(ПЗ)_ПЗИП'!$D:$D,Справочно!$E30,'Отчет РПЗ(ПЗ)_ПЗИП'!$K:$K,ПП!$S$14)</f>
        <v>0</v>
      </c>
      <c r="AL65" s="397">
        <f t="shared" si="100"/>
        <v>140000</v>
      </c>
      <c r="AM65" s="406">
        <f t="shared" si="101"/>
        <v>1</v>
      </c>
      <c r="AN65" s="318">
        <f t="shared" si="102"/>
        <v>5461600</v>
      </c>
      <c r="AO65" s="403">
        <f t="shared" si="103"/>
        <v>0</v>
      </c>
      <c r="AP65" s="403">
        <f t="shared" si="104"/>
        <v>5461600</v>
      </c>
      <c r="AQ65" s="404">
        <f t="shared" si="105"/>
        <v>3</v>
      </c>
      <c r="AR65" s="201">
        <f>ПП!X53</f>
        <v>0</v>
      </c>
      <c r="AS65" s="287">
        <f>SUMIFS('Отчет РПЗ(ПЗ)_ПЗИП'!$AD:$AD,'Отчет РПЗ(ПЗ)_ПЗИП'!$D:$D,Справочно!$E30,'Отчет РПЗ(ПЗ)_ПЗИП'!$K:$K,ПП!$W$14)</f>
        <v>0</v>
      </c>
      <c r="AT65" s="289">
        <f t="shared" si="106"/>
        <v>0</v>
      </c>
      <c r="AU65" s="392" t="e">
        <f t="shared" si="107"/>
        <v>#DIV/0!</v>
      </c>
      <c r="AV65" s="320">
        <f>ПП!Z53</f>
        <v>0</v>
      </c>
      <c r="AW65" s="287">
        <f>SUMIFS('Отчет РПЗ(ПЗ)_ПЗИП'!$AD:$AD,'Отчет РПЗ(ПЗ)_ПЗИП'!$D:$D,Справочно!$E30,'Отчет РПЗ(ПЗ)_ПЗИП'!$K:$K,ПП!$Y$14)</f>
        <v>0</v>
      </c>
      <c r="AX65" s="289">
        <f t="shared" si="108"/>
        <v>0</v>
      </c>
      <c r="AY65" s="392" t="e">
        <f t="shared" si="109"/>
        <v>#DIV/0!</v>
      </c>
      <c r="AZ65" s="320">
        <f>ПП!AB53</f>
        <v>0</v>
      </c>
      <c r="BA65" s="287">
        <f>SUMIFS('Отчет РПЗ(ПЗ)_ПЗИП'!$AD:$AD,'Отчет РПЗ(ПЗ)_ПЗИП'!$D:$D,Справочно!$E30,'Отчет РПЗ(ПЗ)_ПЗИП'!$K:$K,ПП!$AA$14)</f>
        <v>0</v>
      </c>
      <c r="BB65" s="289">
        <f t="shared" si="110"/>
        <v>0</v>
      </c>
      <c r="BC65" s="385" t="e">
        <f t="shared" si="111"/>
        <v>#DIV/0!</v>
      </c>
      <c r="BD65" s="318">
        <f t="shared" si="112"/>
        <v>0</v>
      </c>
      <c r="BE65" s="382">
        <f t="shared" si="113"/>
        <v>0</v>
      </c>
      <c r="BF65" s="382">
        <f t="shared" si="114"/>
        <v>0</v>
      </c>
      <c r="BG65" s="383" t="e">
        <f t="shared" si="115"/>
        <v>#DIV/0!</v>
      </c>
      <c r="BH65" s="201">
        <f>ПП!AF53</f>
        <v>0</v>
      </c>
      <c r="BI65" s="309">
        <f>SUMIFS('Отчет РПЗ(ПЗ)_ПЗИП'!$AD:$AD,'Отчет РПЗ(ПЗ)_ПЗИП'!$D:$D,Справочно!$E30,'Отчет РПЗ(ПЗ)_ПЗИП'!$K:$K,ПП!$AE$14)</f>
        <v>0</v>
      </c>
      <c r="BJ65" s="368">
        <f t="shared" si="116"/>
        <v>0</v>
      </c>
      <c r="BK65" s="380" t="e">
        <f t="shared" si="117"/>
        <v>#DIV/0!</v>
      </c>
      <c r="BL65" s="320">
        <f>ПП!AH53</f>
        <v>0</v>
      </c>
      <c r="BM65" s="309">
        <f>SUMIFS('Отчет РПЗ(ПЗ)_ПЗИП'!$AD:$AD,'Отчет РПЗ(ПЗ)_ПЗИП'!$D:$D,Справочно!$E30,'Отчет РПЗ(ПЗ)_ПЗИП'!$K:$K,ПП!$AG$14)</f>
        <v>0</v>
      </c>
      <c r="BN65" s="368">
        <f t="shared" si="118"/>
        <v>0</v>
      </c>
      <c r="BO65" s="380" t="e">
        <f t="shared" si="119"/>
        <v>#DIV/0!</v>
      </c>
      <c r="BP65" s="320">
        <f>ПП!AJ53</f>
        <v>0</v>
      </c>
      <c r="BQ65" s="309">
        <f>SUMIFS('Отчет РПЗ(ПЗ)_ПЗИП'!$AD:$AD,'Отчет РПЗ(ПЗ)_ПЗИП'!$D:$D,Справочно!$E30,'Отчет РПЗ(ПЗ)_ПЗИП'!$K:$K,ПП!$AI$14)</f>
        <v>0</v>
      </c>
      <c r="BR65" s="368">
        <f t="shared" si="120"/>
        <v>0</v>
      </c>
      <c r="BS65" s="378" t="e">
        <f t="shared" si="121"/>
        <v>#DIV/0!</v>
      </c>
      <c r="BT65" s="318">
        <f t="shared" si="122"/>
        <v>0</v>
      </c>
      <c r="BU65" s="375">
        <f t="shared" si="123"/>
        <v>0</v>
      </c>
      <c r="BV65" s="375">
        <f t="shared" si="124"/>
        <v>0</v>
      </c>
      <c r="BW65" s="376" t="e">
        <f t="shared" si="125"/>
        <v>#DIV/0!</v>
      </c>
    </row>
    <row r="66" spans="2:75" ht="15" customHeight="1" thickBot="1" x14ac:dyDescent="0.25">
      <c r="B66" s="71" t="str">
        <f>Справочно!E31</f>
        <v>ООО "РТ-Комплектимпекс"</v>
      </c>
      <c r="C66" s="153">
        <f>ПП!B54</f>
        <v>3</v>
      </c>
      <c r="D66" s="152">
        <f>ПП!C54</f>
        <v>1.1494252873563218E-2</v>
      </c>
      <c r="E66" s="211">
        <f>ПП!D54</f>
        <v>630120</v>
      </c>
      <c r="F66" s="209">
        <f>SUMIF('Отчет РПЗ(ПЗ)_ПЗИП'!$D:$D,Справочно!$E31,'Отчет РПЗ(ПЗ)_ПЗИП'!$AD:$AD)</f>
        <v>0</v>
      </c>
      <c r="G66" s="321">
        <f t="shared" si="84"/>
        <v>630120</v>
      </c>
      <c r="H66" s="322">
        <f t="shared" si="85"/>
        <v>1</v>
      </c>
      <c r="I66" s="156"/>
      <c r="J66" s="156"/>
      <c r="L66" s="346">
        <f>ПП!H54</f>
        <v>0</v>
      </c>
      <c r="M66" s="296">
        <f>SUMIFS('Отчет РПЗ(ПЗ)_ПЗИП'!$AD:$AD,'Отчет РПЗ(ПЗ)_ПЗИП'!$D:$D,Справочно!$E31,'Отчет РПЗ(ПЗ)_ПЗИП'!$K:$K,ПП!$G$14)</f>
        <v>0</v>
      </c>
      <c r="N66" s="296">
        <f t="shared" si="86"/>
        <v>0</v>
      </c>
      <c r="O66" s="347" t="e">
        <f t="shared" si="87"/>
        <v>#DIV/0!</v>
      </c>
      <c r="P66" s="339">
        <f>ПП!J54</f>
        <v>0</v>
      </c>
      <c r="Q66" s="296">
        <f>SUMIFS('Отчет РПЗ(ПЗ)_ПЗИП'!$AD:$AD,'Отчет РПЗ(ПЗ)_ПЗИП'!$D:$D,Справочно!$E31,'Отчет РПЗ(ПЗ)_ПЗИП'!$K:$K,ПП!$I$14)</f>
        <v>0</v>
      </c>
      <c r="R66" s="296">
        <f t="shared" si="88"/>
        <v>0</v>
      </c>
      <c r="S66" s="347" t="e">
        <f t="shared" si="89"/>
        <v>#DIV/0!</v>
      </c>
      <c r="T66" s="339">
        <f>ПП!L54</f>
        <v>0</v>
      </c>
      <c r="U66" s="296">
        <f>SUMIFS('Отчет РПЗ(ПЗ)_ПЗИП'!$AD:$AD,'Отчет РПЗ(ПЗ)_ПЗИП'!$D:$D,Справочно!$E31,'Отчет РПЗ(ПЗ)_ПЗИП'!$K:$K,ПП!$K$14)</f>
        <v>0</v>
      </c>
      <c r="V66" s="296">
        <f t="shared" si="90"/>
        <v>0</v>
      </c>
      <c r="W66" s="348" t="e">
        <f t="shared" si="91"/>
        <v>#DIV/0!</v>
      </c>
      <c r="X66" s="318">
        <f t="shared" si="92"/>
        <v>0</v>
      </c>
      <c r="Y66" s="358">
        <f t="shared" si="93"/>
        <v>0</v>
      </c>
      <c r="Z66" s="358">
        <f t="shared" si="94"/>
        <v>0</v>
      </c>
      <c r="AA66" s="363" t="e">
        <f t="shared" si="95"/>
        <v>#DIV/0!</v>
      </c>
      <c r="AB66" s="201">
        <f>ПП!P54</f>
        <v>630120</v>
      </c>
      <c r="AC66" s="303">
        <f>SUMIFS('Отчет РПЗ(ПЗ)_ПЗИП'!$AD:$AD,'Отчет РПЗ(ПЗ)_ПЗИП'!$D:$D,Справочно!$E31,'Отчет РПЗ(ПЗ)_ПЗИП'!$K:$K,ПП!$O$14)</f>
        <v>0</v>
      </c>
      <c r="AD66" s="397">
        <f t="shared" si="96"/>
        <v>630120</v>
      </c>
      <c r="AE66" s="408">
        <f t="shared" si="97"/>
        <v>1</v>
      </c>
      <c r="AF66" s="320">
        <f>ПП!R54</f>
        <v>0</v>
      </c>
      <c r="AG66" s="303">
        <f>SUMIFS('Отчет РПЗ(ПЗ)_ПЗИП'!$AD:$AD,'Отчет РПЗ(ПЗ)_ПЗИП'!$D:$D,Справочно!$E31,'Отчет РПЗ(ПЗ)_ПЗИП'!$K:$K,ПП!$Q$14)</f>
        <v>0</v>
      </c>
      <c r="AH66" s="397">
        <f t="shared" si="98"/>
        <v>0</v>
      </c>
      <c r="AI66" s="408" t="e">
        <f t="shared" si="99"/>
        <v>#DIV/0!</v>
      </c>
      <c r="AJ66" s="320">
        <f>ПП!T54</f>
        <v>0</v>
      </c>
      <c r="AK66" s="303">
        <f>SUMIFS('Отчет РПЗ(ПЗ)_ПЗИП'!$AD:$AD,'Отчет РПЗ(ПЗ)_ПЗИП'!$D:$D,Справочно!$E31,'Отчет РПЗ(ПЗ)_ПЗИП'!$K:$K,ПП!$S$14)</f>
        <v>0</v>
      </c>
      <c r="AL66" s="397">
        <f t="shared" si="100"/>
        <v>0</v>
      </c>
      <c r="AM66" s="406" t="e">
        <f t="shared" si="101"/>
        <v>#DIV/0!</v>
      </c>
      <c r="AN66" s="318">
        <f t="shared" si="102"/>
        <v>630120</v>
      </c>
      <c r="AO66" s="403">
        <f t="shared" si="103"/>
        <v>0</v>
      </c>
      <c r="AP66" s="403">
        <f t="shared" si="104"/>
        <v>630120</v>
      </c>
      <c r="AQ66" s="404" t="e">
        <f t="shared" si="105"/>
        <v>#DIV/0!</v>
      </c>
      <c r="AR66" s="201">
        <f>ПП!X54</f>
        <v>0</v>
      </c>
      <c r="AS66" s="287">
        <f>SUMIFS('Отчет РПЗ(ПЗ)_ПЗИП'!$AD:$AD,'Отчет РПЗ(ПЗ)_ПЗИП'!$D:$D,Справочно!$E31,'Отчет РПЗ(ПЗ)_ПЗИП'!$K:$K,ПП!$W$14)</f>
        <v>0</v>
      </c>
      <c r="AT66" s="289">
        <f t="shared" si="106"/>
        <v>0</v>
      </c>
      <c r="AU66" s="392" t="e">
        <f t="shared" si="107"/>
        <v>#DIV/0!</v>
      </c>
      <c r="AV66" s="320">
        <f>ПП!Z54</f>
        <v>0</v>
      </c>
      <c r="AW66" s="287">
        <f>SUMIFS('Отчет РПЗ(ПЗ)_ПЗИП'!$AD:$AD,'Отчет РПЗ(ПЗ)_ПЗИП'!$D:$D,Справочно!$E31,'Отчет РПЗ(ПЗ)_ПЗИП'!$K:$K,ПП!$Y$14)</f>
        <v>0</v>
      </c>
      <c r="AX66" s="289">
        <f t="shared" si="108"/>
        <v>0</v>
      </c>
      <c r="AY66" s="392" t="e">
        <f t="shared" si="109"/>
        <v>#DIV/0!</v>
      </c>
      <c r="AZ66" s="320">
        <f>ПП!AB54</f>
        <v>0</v>
      </c>
      <c r="BA66" s="287">
        <f>SUMIFS('Отчет РПЗ(ПЗ)_ПЗИП'!$AD:$AD,'Отчет РПЗ(ПЗ)_ПЗИП'!$D:$D,Справочно!$E31,'Отчет РПЗ(ПЗ)_ПЗИП'!$K:$K,ПП!$AA$14)</f>
        <v>0</v>
      </c>
      <c r="BB66" s="289">
        <f t="shared" si="110"/>
        <v>0</v>
      </c>
      <c r="BC66" s="385" t="e">
        <f t="shared" si="111"/>
        <v>#DIV/0!</v>
      </c>
      <c r="BD66" s="318">
        <f t="shared" si="112"/>
        <v>0</v>
      </c>
      <c r="BE66" s="382">
        <f t="shared" si="113"/>
        <v>0</v>
      </c>
      <c r="BF66" s="382">
        <f t="shared" si="114"/>
        <v>0</v>
      </c>
      <c r="BG66" s="383" t="e">
        <f t="shared" si="115"/>
        <v>#DIV/0!</v>
      </c>
      <c r="BH66" s="201">
        <f>ПП!AF54</f>
        <v>0</v>
      </c>
      <c r="BI66" s="309">
        <f>SUMIFS('Отчет РПЗ(ПЗ)_ПЗИП'!$AD:$AD,'Отчет РПЗ(ПЗ)_ПЗИП'!$D:$D,Справочно!$E31,'Отчет РПЗ(ПЗ)_ПЗИП'!$K:$K,ПП!$AE$14)</f>
        <v>0</v>
      </c>
      <c r="BJ66" s="368">
        <f t="shared" si="116"/>
        <v>0</v>
      </c>
      <c r="BK66" s="380" t="e">
        <f t="shared" si="117"/>
        <v>#DIV/0!</v>
      </c>
      <c r="BL66" s="320">
        <f>ПП!AH54</f>
        <v>0</v>
      </c>
      <c r="BM66" s="309">
        <f>SUMIFS('Отчет РПЗ(ПЗ)_ПЗИП'!$AD:$AD,'Отчет РПЗ(ПЗ)_ПЗИП'!$D:$D,Справочно!$E31,'Отчет РПЗ(ПЗ)_ПЗИП'!$K:$K,ПП!$AG$14)</f>
        <v>0</v>
      </c>
      <c r="BN66" s="368">
        <f t="shared" si="118"/>
        <v>0</v>
      </c>
      <c r="BO66" s="380" t="e">
        <f t="shared" si="119"/>
        <v>#DIV/0!</v>
      </c>
      <c r="BP66" s="320">
        <f>ПП!AJ54</f>
        <v>0</v>
      </c>
      <c r="BQ66" s="309">
        <f>SUMIFS('Отчет РПЗ(ПЗ)_ПЗИП'!$AD:$AD,'Отчет РПЗ(ПЗ)_ПЗИП'!$D:$D,Справочно!$E31,'Отчет РПЗ(ПЗ)_ПЗИП'!$K:$K,ПП!$AI$14)</f>
        <v>0</v>
      </c>
      <c r="BR66" s="368">
        <f t="shared" si="120"/>
        <v>0</v>
      </c>
      <c r="BS66" s="378" t="e">
        <f t="shared" si="121"/>
        <v>#DIV/0!</v>
      </c>
      <c r="BT66" s="318">
        <f t="shared" si="122"/>
        <v>0</v>
      </c>
      <c r="BU66" s="375">
        <f t="shared" si="123"/>
        <v>0</v>
      </c>
      <c r="BV66" s="375">
        <f t="shared" si="124"/>
        <v>0</v>
      </c>
      <c r="BW66" s="376" t="e">
        <f t="shared" si="125"/>
        <v>#DIV/0!</v>
      </c>
    </row>
    <row r="67" spans="2:75" ht="13.5" thickBot="1" x14ac:dyDescent="0.25">
      <c r="B67" s="71" t="str">
        <f>Справочно!E32</f>
        <v>ООО "РТ-Экспо"</v>
      </c>
      <c r="C67" s="153">
        <f>ПП!B55</f>
        <v>0</v>
      </c>
      <c r="D67" s="152">
        <f>ПП!C55</f>
        <v>0</v>
      </c>
      <c r="E67" s="211">
        <f>ПП!D55</f>
        <v>0</v>
      </c>
      <c r="F67" s="209">
        <f>SUMIF('Отчет РПЗ(ПЗ)_ПЗИП'!$D:$D,Справочно!$E32,'Отчет РПЗ(ПЗ)_ПЗИП'!$AD:$AD)</f>
        <v>0</v>
      </c>
      <c r="G67" s="321">
        <f t="shared" si="84"/>
        <v>0</v>
      </c>
      <c r="H67" s="322" t="e">
        <f t="shared" si="85"/>
        <v>#DIV/0!</v>
      </c>
      <c r="I67" s="157"/>
      <c r="J67" s="158"/>
      <c r="L67" s="346">
        <f>ПП!H55</f>
        <v>0</v>
      </c>
      <c r="M67" s="296">
        <f>SUMIFS('Отчет РПЗ(ПЗ)_ПЗИП'!$AD:$AD,'Отчет РПЗ(ПЗ)_ПЗИП'!$D:$D,Справочно!$E32,'Отчет РПЗ(ПЗ)_ПЗИП'!$K:$K,ПП!$G$14)</f>
        <v>0</v>
      </c>
      <c r="N67" s="296">
        <f t="shared" si="86"/>
        <v>0</v>
      </c>
      <c r="O67" s="347" t="e">
        <f t="shared" si="87"/>
        <v>#DIV/0!</v>
      </c>
      <c r="P67" s="339">
        <f>ПП!J55</f>
        <v>0</v>
      </c>
      <c r="Q67" s="296">
        <f>SUMIFS('Отчет РПЗ(ПЗ)_ПЗИП'!$AD:$AD,'Отчет РПЗ(ПЗ)_ПЗИП'!$D:$D,Справочно!$E32,'Отчет РПЗ(ПЗ)_ПЗИП'!$K:$K,ПП!$I$14)</f>
        <v>0</v>
      </c>
      <c r="R67" s="296">
        <f t="shared" si="88"/>
        <v>0</v>
      </c>
      <c r="S67" s="347" t="e">
        <f t="shared" si="89"/>
        <v>#DIV/0!</v>
      </c>
      <c r="T67" s="339">
        <f>ПП!L55</f>
        <v>0</v>
      </c>
      <c r="U67" s="296">
        <f>SUMIFS('Отчет РПЗ(ПЗ)_ПЗИП'!$AD:$AD,'Отчет РПЗ(ПЗ)_ПЗИП'!$D:$D,Справочно!$E32,'Отчет РПЗ(ПЗ)_ПЗИП'!$K:$K,ПП!$K$14)</f>
        <v>0</v>
      </c>
      <c r="V67" s="296">
        <f t="shared" si="90"/>
        <v>0</v>
      </c>
      <c r="W67" s="348" t="e">
        <f t="shared" si="91"/>
        <v>#DIV/0!</v>
      </c>
      <c r="X67" s="318">
        <f t="shared" si="92"/>
        <v>0</v>
      </c>
      <c r="Y67" s="358">
        <f t="shared" si="93"/>
        <v>0</v>
      </c>
      <c r="Z67" s="358">
        <f t="shared" si="94"/>
        <v>0</v>
      </c>
      <c r="AA67" s="363" t="e">
        <f t="shared" si="95"/>
        <v>#DIV/0!</v>
      </c>
      <c r="AB67" s="201">
        <f>ПП!P55</f>
        <v>0</v>
      </c>
      <c r="AC67" s="303">
        <f>SUMIFS('Отчет РПЗ(ПЗ)_ПЗИП'!$AD:$AD,'Отчет РПЗ(ПЗ)_ПЗИП'!$D:$D,Справочно!$E32,'Отчет РПЗ(ПЗ)_ПЗИП'!$K:$K,ПП!$O$14)</f>
        <v>0</v>
      </c>
      <c r="AD67" s="397">
        <f t="shared" si="96"/>
        <v>0</v>
      </c>
      <c r="AE67" s="408" t="e">
        <f t="shared" si="97"/>
        <v>#DIV/0!</v>
      </c>
      <c r="AF67" s="320">
        <f>ПП!R55</f>
        <v>0</v>
      </c>
      <c r="AG67" s="303">
        <f>SUMIFS('Отчет РПЗ(ПЗ)_ПЗИП'!$AD:$AD,'Отчет РПЗ(ПЗ)_ПЗИП'!$D:$D,Справочно!$E32,'Отчет РПЗ(ПЗ)_ПЗИП'!$K:$K,ПП!$Q$14)</f>
        <v>0</v>
      </c>
      <c r="AH67" s="397">
        <f t="shared" si="98"/>
        <v>0</v>
      </c>
      <c r="AI67" s="408" t="e">
        <f t="shared" si="99"/>
        <v>#DIV/0!</v>
      </c>
      <c r="AJ67" s="320">
        <f>ПП!T55</f>
        <v>0</v>
      </c>
      <c r="AK67" s="303">
        <f>SUMIFS('Отчет РПЗ(ПЗ)_ПЗИП'!$AD:$AD,'Отчет РПЗ(ПЗ)_ПЗИП'!$D:$D,Справочно!$E32,'Отчет РПЗ(ПЗ)_ПЗИП'!$K:$K,ПП!$S$14)</f>
        <v>0</v>
      </c>
      <c r="AL67" s="397">
        <f t="shared" si="100"/>
        <v>0</v>
      </c>
      <c r="AM67" s="406" t="e">
        <f t="shared" si="101"/>
        <v>#DIV/0!</v>
      </c>
      <c r="AN67" s="318">
        <f t="shared" si="102"/>
        <v>0</v>
      </c>
      <c r="AO67" s="403">
        <f t="shared" si="103"/>
        <v>0</v>
      </c>
      <c r="AP67" s="403">
        <f t="shared" si="104"/>
        <v>0</v>
      </c>
      <c r="AQ67" s="404" t="e">
        <f t="shared" si="105"/>
        <v>#DIV/0!</v>
      </c>
      <c r="AR67" s="201">
        <f>ПП!X55</f>
        <v>0</v>
      </c>
      <c r="AS67" s="287">
        <f>SUMIFS('Отчет РПЗ(ПЗ)_ПЗИП'!$AD:$AD,'Отчет РПЗ(ПЗ)_ПЗИП'!$D:$D,Справочно!$E32,'Отчет РПЗ(ПЗ)_ПЗИП'!$K:$K,ПП!$W$14)</f>
        <v>0</v>
      </c>
      <c r="AT67" s="289">
        <f t="shared" si="106"/>
        <v>0</v>
      </c>
      <c r="AU67" s="392" t="e">
        <f t="shared" si="107"/>
        <v>#DIV/0!</v>
      </c>
      <c r="AV67" s="320">
        <f>ПП!Z55</f>
        <v>0</v>
      </c>
      <c r="AW67" s="287">
        <f>SUMIFS('Отчет РПЗ(ПЗ)_ПЗИП'!$AD:$AD,'Отчет РПЗ(ПЗ)_ПЗИП'!$D:$D,Справочно!$E32,'Отчет РПЗ(ПЗ)_ПЗИП'!$K:$K,ПП!$Y$14)</f>
        <v>0</v>
      </c>
      <c r="AX67" s="289">
        <f t="shared" si="108"/>
        <v>0</v>
      </c>
      <c r="AY67" s="392" t="e">
        <f t="shared" si="109"/>
        <v>#DIV/0!</v>
      </c>
      <c r="AZ67" s="320">
        <f>ПП!AB55</f>
        <v>0</v>
      </c>
      <c r="BA67" s="287">
        <f>SUMIFS('Отчет РПЗ(ПЗ)_ПЗИП'!$AD:$AD,'Отчет РПЗ(ПЗ)_ПЗИП'!$D:$D,Справочно!$E32,'Отчет РПЗ(ПЗ)_ПЗИП'!$K:$K,ПП!$AA$14)</f>
        <v>0</v>
      </c>
      <c r="BB67" s="289">
        <f t="shared" si="110"/>
        <v>0</v>
      </c>
      <c r="BC67" s="385" t="e">
        <f t="shared" si="111"/>
        <v>#DIV/0!</v>
      </c>
      <c r="BD67" s="318">
        <f t="shared" si="112"/>
        <v>0</v>
      </c>
      <c r="BE67" s="382">
        <f t="shared" si="113"/>
        <v>0</v>
      </c>
      <c r="BF67" s="382">
        <f t="shared" si="114"/>
        <v>0</v>
      </c>
      <c r="BG67" s="383" t="e">
        <f t="shared" si="115"/>
        <v>#DIV/0!</v>
      </c>
      <c r="BH67" s="201">
        <f>ПП!AF55</f>
        <v>0</v>
      </c>
      <c r="BI67" s="309">
        <f>SUMIFS('Отчет РПЗ(ПЗ)_ПЗИП'!$AD:$AD,'Отчет РПЗ(ПЗ)_ПЗИП'!$D:$D,Справочно!$E32,'Отчет РПЗ(ПЗ)_ПЗИП'!$K:$K,ПП!$AE$14)</f>
        <v>0</v>
      </c>
      <c r="BJ67" s="368">
        <f t="shared" si="116"/>
        <v>0</v>
      </c>
      <c r="BK67" s="380" t="e">
        <f t="shared" si="117"/>
        <v>#DIV/0!</v>
      </c>
      <c r="BL67" s="320">
        <f>ПП!AH55</f>
        <v>0</v>
      </c>
      <c r="BM67" s="309">
        <f>SUMIFS('Отчет РПЗ(ПЗ)_ПЗИП'!$AD:$AD,'Отчет РПЗ(ПЗ)_ПЗИП'!$D:$D,Справочно!$E32,'Отчет РПЗ(ПЗ)_ПЗИП'!$K:$K,ПП!$AG$14)</f>
        <v>0</v>
      </c>
      <c r="BN67" s="368">
        <f t="shared" si="118"/>
        <v>0</v>
      </c>
      <c r="BO67" s="380" t="e">
        <f t="shared" si="119"/>
        <v>#DIV/0!</v>
      </c>
      <c r="BP67" s="320">
        <f>ПП!AJ55</f>
        <v>0</v>
      </c>
      <c r="BQ67" s="309">
        <f>SUMIFS('Отчет РПЗ(ПЗ)_ПЗИП'!$AD:$AD,'Отчет РПЗ(ПЗ)_ПЗИП'!$D:$D,Справочно!$E32,'Отчет РПЗ(ПЗ)_ПЗИП'!$K:$K,ПП!$AI$14)</f>
        <v>0</v>
      </c>
      <c r="BR67" s="368">
        <f t="shared" si="120"/>
        <v>0</v>
      </c>
      <c r="BS67" s="378" t="e">
        <f t="shared" si="121"/>
        <v>#DIV/0!</v>
      </c>
      <c r="BT67" s="318">
        <f t="shared" si="122"/>
        <v>0</v>
      </c>
      <c r="BU67" s="375">
        <f t="shared" si="123"/>
        <v>0</v>
      </c>
      <c r="BV67" s="375">
        <f t="shared" si="124"/>
        <v>0</v>
      </c>
      <c r="BW67" s="376" t="e">
        <f t="shared" si="125"/>
        <v>#DIV/0!</v>
      </c>
    </row>
    <row r="68" spans="2:75" ht="13.5" thickBot="1" x14ac:dyDescent="0.25">
      <c r="B68" s="71" t="str">
        <f>Справочно!E33</f>
        <v>ООО "СБ "РТ-Страхование"</v>
      </c>
      <c r="C68" s="153">
        <f>ПП!B56</f>
        <v>4</v>
      </c>
      <c r="D68" s="152">
        <f>ПП!C56</f>
        <v>1.532567049808429E-2</v>
      </c>
      <c r="E68" s="211">
        <f>ПП!D56</f>
        <v>737100</v>
      </c>
      <c r="F68" s="209">
        <f>SUMIF('Отчет РПЗ(ПЗ)_ПЗИП'!$D:$D,Справочно!$E33,'Отчет РПЗ(ПЗ)_ПЗИП'!$AD:$AD)</f>
        <v>0</v>
      </c>
      <c r="G68" s="210">
        <f t="shared" si="84"/>
        <v>737100</v>
      </c>
      <c r="H68" s="516">
        <f t="shared" si="85"/>
        <v>1</v>
      </c>
      <c r="L68" s="346">
        <f>ПП!H56</f>
        <v>0</v>
      </c>
      <c r="M68" s="296">
        <f>SUMIFS('Отчет РПЗ(ПЗ)_ПЗИП'!$AD:$AD,'Отчет РПЗ(ПЗ)_ПЗИП'!$D:$D,Справочно!$E33,'Отчет РПЗ(ПЗ)_ПЗИП'!$K:$K,ПП!$G$14)</f>
        <v>0</v>
      </c>
      <c r="N68" s="296">
        <f t="shared" si="86"/>
        <v>0</v>
      </c>
      <c r="O68" s="347" t="e">
        <f t="shared" si="87"/>
        <v>#DIV/0!</v>
      </c>
      <c r="P68" s="339">
        <f>ПП!J56</f>
        <v>160000</v>
      </c>
      <c r="Q68" s="296">
        <f>SUMIFS('Отчет РПЗ(ПЗ)_ПЗИП'!$AD:$AD,'Отчет РПЗ(ПЗ)_ПЗИП'!$D:$D,Справочно!$E33,'Отчет РПЗ(ПЗ)_ПЗИП'!$K:$K,ПП!$I$14)</f>
        <v>0</v>
      </c>
      <c r="R68" s="296">
        <f t="shared" si="88"/>
        <v>160000</v>
      </c>
      <c r="S68" s="347">
        <f t="shared" si="89"/>
        <v>1</v>
      </c>
      <c r="T68" s="339">
        <f>ПП!L56</f>
        <v>0</v>
      </c>
      <c r="U68" s="296">
        <f>SUMIFS('Отчет РПЗ(ПЗ)_ПЗИП'!$AD:$AD,'Отчет РПЗ(ПЗ)_ПЗИП'!$D:$D,Справочно!$E33,'Отчет РПЗ(ПЗ)_ПЗИП'!$K:$K,ПП!$K$14)</f>
        <v>0</v>
      </c>
      <c r="V68" s="296">
        <f t="shared" si="90"/>
        <v>0</v>
      </c>
      <c r="W68" s="348" t="e">
        <f t="shared" si="91"/>
        <v>#DIV/0!</v>
      </c>
      <c r="X68" s="318">
        <f t="shared" si="92"/>
        <v>160000</v>
      </c>
      <c r="Y68" s="358">
        <f t="shared" si="93"/>
        <v>0</v>
      </c>
      <c r="Z68" s="358">
        <f t="shared" si="94"/>
        <v>160000</v>
      </c>
      <c r="AA68" s="363" t="e">
        <f t="shared" si="95"/>
        <v>#DIV/0!</v>
      </c>
      <c r="AB68" s="201">
        <f>ПП!P56</f>
        <v>0</v>
      </c>
      <c r="AC68" s="303">
        <f>SUMIFS('Отчет РПЗ(ПЗ)_ПЗИП'!$AD:$AD,'Отчет РПЗ(ПЗ)_ПЗИП'!$D:$D,Справочно!$E33,'Отчет РПЗ(ПЗ)_ПЗИП'!$K:$K,ПП!$O$14)</f>
        <v>0</v>
      </c>
      <c r="AD68" s="397">
        <f t="shared" si="96"/>
        <v>0</v>
      </c>
      <c r="AE68" s="408" t="e">
        <f t="shared" si="97"/>
        <v>#DIV/0!</v>
      </c>
      <c r="AF68" s="320">
        <f>ПП!R56</f>
        <v>0</v>
      </c>
      <c r="AG68" s="303">
        <f>SUMIFS('Отчет РПЗ(ПЗ)_ПЗИП'!$AD:$AD,'Отчет РПЗ(ПЗ)_ПЗИП'!$D:$D,Справочно!$E33,'Отчет РПЗ(ПЗ)_ПЗИП'!$K:$K,ПП!$Q$14)</f>
        <v>0</v>
      </c>
      <c r="AH68" s="397">
        <f t="shared" si="98"/>
        <v>0</v>
      </c>
      <c r="AI68" s="408" t="e">
        <f t="shared" si="99"/>
        <v>#DIV/0!</v>
      </c>
      <c r="AJ68" s="320">
        <f>ПП!T56</f>
        <v>0</v>
      </c>
      <c r="AK68" s="303">
        <f>SUMIFS('Отчет РПЗ(ПЗ)_ПЗИП'!$AD:$AD,'Отчет РПЗ(ПЗ)_ПЗИП'!$D:$D,Справочно!$E33,'Отчет РПЗ(ПЗ)_ПЗИП'!$K:$K,ПП!$S$14)</f>
        <v>0</v>
      </c>
      <c r="AL68" s="397">
        <f t="shared" si="100"/>
        <v>0</v>
      </c>
      <c r="AM68" s="406" t="e">
        <f t="shared" si="101"/>
        <v>#DIV/0!</v>
      </c>
      <c r="AN68" s="318">
        <f t="shared" si="102"/>
        <v>0</v>
      </c>
      <c r="AO68" s="403">
        <f t="shared" si="103"/>
        <v>0</v>
      </c>
      <c r="AP68" s="403">
        <f t="shared" si="104"/>
        <v>0</v>
      </c>
      <c r="AQ68" s="404" t="e">
        <f t="shared" si="105"/>
        <v>#DIV/0!</v>
      </c>
      <c r="AR68" s="201">
        <f>ПП!X56</f>
        <v>0</v>
      </c>
      <c r="AS68" s="287">
        <f>SUMIFS('Отчет РПЗ(ПЗ)_ПЗИП'!$AD:$AD,'Отчет РПЗ(ПЗ)_ПЗИП'!$D:$D,Справочно!$E33,'Отчет РПЗ(ПЗ)_ПЗИП'!$K:$K,ПП!$W$14)</f>
        <v>0</v>
      </c>
      <c r="AT68" s="289">
        <f t="shared" si="106"/>
        <v>0</v>
      </c>
      <c r="AU68" s="392" t="e">
        <f t="shared" si="107"/>
        <v>#DIV/0!</v>
      </c>
      <c r="AV68" s="320">
        <f>ПП!Z56</f>
        <v>0</v>
      </c>
      <c r="AW68" s="287">
        <f>SUMIFS('Отчет РПЗ(ПЗ)_ПЗИП'!$AD:$AD,'Отчет РПЗ(ПЗ)_ПЗИП'!$D:$D,Справочно!$E33,'Отчет РПЗ(ПЗ)_ПЗИП'!$K:$K,ПП!$Y$14)</f>
        <v>0</v>
      </c>
      <c r="AX68" s="289">
        <f t="shared" si="108"/>
        <v>0</v>
      </c>
      <c r="AY68" s="392" t="e">
        <f t="shared" si="109"/>
        <v>#DIV/0!</v>
      </c>
      <c r="AZ68" s="320">
        <f>ПП!AB56</f>
        <v>0</v>
      </c>
      <c r="BA68" s="287">
        <f>SUMIFS('Отчет РПЗ(ПЗ)_ПЗИП'!$AD:$AD,'Отчет РПЗ(ПЗ)_ПЗИП'!$D:$D,Справочно!$E33,'Отчет РПЗ(ПЗ)_ПЗИП'!$K:$K,ПП!$AA$14)</f>
        <v>0</v>
      </c>
      <c r="BB68" s="289">
        <f t="shared" si="110"/>
        <v>0</v>
      </c>
      <c r="BC68" s="385" t="e">
        <f t="shared" si="111"/>
        <v>#DIV/0!</v>
      </c>
      <c r="BD68" s="318">
        <f t="shared" si="112"/>
        <v>0</v>
      </c>
      <c r="BE68" s="382">
        <f t="shared" si="113"/>
        <v>0</v>
      </c>
      <c r="BF68" s="382">
        <f t="shared" si="114"/>
        <v>0</v>
      </c>
      <c r="BG68" s="383" t="e">
        <f t="shared" si="115"/>
        <v>#DIV/0!</v>
      </c>
      <c r="BH68" s="201">
        <f>ПП!AF56</f>
        <v>0</v>
      </c>
      <c r="BI68" s="309">
        <f>SUMIFS('Отчет РПЗ(ПЗ)_ПЗИП'!$AD:$AD,'Отчет РПЗ(ПЗ)_ПЗИП'!$D:$D,Справочно!$E33,'Отчет РПЗ(ПЗ)_ПЗИП'!$K:$K,ПП!$AE$14)</f>
        <v>0</v>
      </c>
      <c r="BJ68" s="368">
        <f t="shared" si="116"/>
        <v>0</v>
      </c>
      <c r="BK68" s="380" t="e">
        <f t="shared" si="117"/>
        <v>#DIV/0!</v>
      </c>
      <c r="BL68" s="320">
        <f>ПП!AH56</f>
        <v>0</v>
      </c>
      <c r="BM68" s="309">
        <f>SUMIFS('Отчет РПЗ(ПЗ)_ПЗИП'!$AD:$AD,'Отчет РПЗ(ПЗ)_ПЗИП'!$D:$D,Справочно!$E33,'Отчет РПЗ(ПЗ)_ПЗИП'!$K:$K,ПП!$AG$14)</f>
        <v>0</v>
      </c>
      <c r="BN68" s="368">
        <f t="shared" si="118"/>
        <v>0</v>
      </c>
      <c r="BO68" s="380" t="e">
        <f t="shared" si="119"/>
        <v>#DIV/0!</v>
      </c>
      <c r="BP68" s="320">
        <f>ПП!AJ56</f>
        <v>0</v>
      </c>
      <c r="BQ68" s="309">
        <f>SUMIFS('Отчет РПЗ(ПЗ)_ПЗИП'!$AD:$AD,'Отчет РПЗ(ПЗ)_ПЗИП'!$D:$D,Справочно!$E33,'Отчет РПЗ(ПЗ)_ПЗИП'!$K:$K,ПП!$AI$14)</f>
        <v>0</v>
      </c>
      <c r="BR68" s="368">
        <f t="shared" si="120"/>
        <v>0</v>
      </c>
      <c r="BS68" s="378" t="e">
        <f t="shared" si="121"/>
        <v>#DIV/0!</v>
      </c>
      <c r="BT68" s="318">
        <f t="shared" si="122"/>
        <v>0</v>
      </c>
      <c r="BU68" s="375">
        <f t="shared" si="123"/>
        <v>0</v>
      </c>
      <c r="BV68" s="375">
        <f t="shared" si="124"/>
        <v>0</v>
      </c>
      <c r="BW68" s="376" t="e">
        <f t="shared" si="125"/>
        <v>#DIV/0!</v>
      </c>
    </row>
    <row r="69" spans="2:75" ht="13.5" thickBot="1" x14ac:dyDescent="0.25">
      <c r="B69" s="71" t="str">
        <f>Справочно!E34</f>
        <v>ОАО "Концерн Калашников"</v>
      </c>
      <c r="C69" s="153">
        <f>ПП!B57</f>
        <v>0</v>
      </c>
      <c r="D69" s="152">
        <f>ПП!C57</f>
        <v>0</v>
      </c>
      <c r="E69" s="211">
        <f>ПП!D57</f>
        <v>0</v>
      </c>
      <c r="F69" s="209">
        <f>SUMIF('Отчет РПЗ(ПЗ)_ПЗИП'!$D:$D,Справочно!$E34,'Отчет РПЗ(ПЗ)_ПЗИП'!$AD:$AD)</f>
        <v>0</v>
      </c>
      <c r="G69" s="210">
        <f t="shared" si="84"/>
        <v>0</v>
      </c>
      <c r="H69" s="160" t="e">
        <f t="shared" si="85"/>
        <v>#DIV/0!</v>
      </c>
      <c r="L69" s="346">
        <f>ПП!H57</f>
        <v>0</v>
      </c>
      <c r="M69" s="296">
        <f>SUMIFS('Отчет РПЗ(ПЗ)_ПЗИП'!$AD:$AD,'Отчет РПЗ(ПЗ)_ПЗИП'!$D:$D,Справочно!$E34,'Отчет РПЗ(ПЗ)_ПЗИП'!$K:$K,ПП!$G$14)</f>
        <v>0</v>
      </c>
      <c r="N69" s="296">
        <f t="shared" si="86"/>
        <v>0</v>
      </c>
      <c r="O69" s="347" t="e">
        <f t="shared" si="87"/>
        <v>#DIV/0!</v>
      </c>
      <c r="P69" s="339">
        <f>ПП!J57</f>
        <v>0</v>
      </c>
      <c r="Q69" s="296">
        <f>SUMIFS('Отчет РПЗ(ПЗ)_ПЗИП'!$AD:$AD,'Отчет РПЗ(ПЗ)_ПЗИП'!$D:$D,Справочно!$E34,'Отчет РПЗ(ПЗ)_ПЗИП'!$K:$K,ПП!$I$14)</f>
        <v>0</v>
      </c>
      <c r="R69" s="296">
        <f t="shared" si="88"/>
        <v>0</v>
      </c>
      <c r="S69" s="347" t="e">
        <f t="shared" si="89"/>
        <v>#DIV/0!</v>
      </c>
      <c r="T69" s="339">
        <f>ПП!L57</f>
        <v>0</v>
      </c>
      <c r="U69" s="296">
        <f>SUMIFS('Отчет РПЗ(ПЗ)_ПЗИП'!$AD:$AD,'Отчет РПЗ(ПЗ)_ПЗИП'!$D:$D,Справочно!$E34,'Отчет РПЗ(ПЗ)_ПЗИП'!$K:$K,ПП!$K$14)</f>
        <v>0</v>
      </c>
      <c r="V69" s="296">
        <f t="shared" si="90"/>
        <v>0</v>
      </c>
      <c r="W69" s="348" t="e">
        <f t="shared" si="91"/>
        <v>#DIV/0!</v>
      </c>
      <c r="X69" s="318">
        <f t="shared" si="92"/>
        <v>0</v>
      </c>
      <c r="Y69" s="358">
        <f t="shared" si="93"/>
        <v>0</v>
      </c>
      <c r="Z69" s="358">
        <f t="shared" si="94"/>
        <v>0</v>
      </c>
      <c r="AA69" s="363" t="e">
        <f t="shared" si="95"/>
        <v>#DIV/0!</v>
      </c>
      <c r="AB69" s="201">
        <f>ПП!P57</f>
        <v>0</v>
      </c>
      <c r="AC69" s="303">
        <f>SUMIFS('Отчет РПЗ(ПЗ)_ПЗИП'!$AD:$AD,'Отчет РПЗ(ПЗ)_ПЗИП'!$D:$D,Справочно!$E34,'Отчет РПЗ(ПЗ)_ПЗИП'!$K:$K,ПП!$O$14)</f>
        <v>0</v>
      </c>
      <c r="AD69" s="397">
        <f t="shared" si="96"/>
        <v>0</v>
      </c>
      <c r="AE69" s="408" t="e">
        <f t="shared" si="97"/>
        <v>#DIV/0!</v>
      </c>
      <c r="AF69" s="320">
        <f>ПП!R57</f>
        <v>0</v>
      </c>
      <c r="AG69" s="303">
        <f>SUMIFS('Отчет РПЗ(ПЗ)_ПЗИП'!$AD:$AD,'Отчет РПЗ(ПЗ)_ПЗИП'!$D:$D,Справочно!$E34,'Отчет РПЗ(ПЗ)_ПЗИП'!$K:$K,ПП!$Q$14)</f>
        <v>0</v>
      </c>
      <c r="AH69" s="397">
        <f t="shared" si="98"/>
        <v>0</v>
      </c>
      <c r="AI69" s="408" t="e">
        <f t="shared" si="99"/>
        <v>#DIV/0!</v>
      </c>
      <c r="AJ69" s="320">
        <f>ПП!T57</f>
        <v>0</v>
      </c>
      <c r="AK69" s="303">
        <f>SUMIFS('Отчет РПЗ(ПЗ)_ПЗИП'!$AD:$AD,'Отчет РПЗ(ПЗ)_ПЗИП'!$D:$D,Справочно!$E34,'Отчет РПЗ(ПЗ)_ПЗИП'!$K:$K,ПП!$S$14)</f>
        <v>0</v>
      </c>
      <c r="AL69" s="397">
        <f t="shared" si="100"/>
        <v>0</v>
      </c>
      <c r="AM69" s="406" t="e">
        <f t="shared" si="101"/>
        <v>#DIV/0!</v>
      </c>
      <c r="AN69" s="318">
        <f t="shared" si="102"/>
        <v>0</v>
      </c>
      <c r="AO69" s="403">
        <f t="shared" si="103"/>
        <v>0</v>
      </c>
      <c r="AP69" s="403">
        <f t="shared" si="104"/>
        <v>0</v>
      </c>
      <c r="AQ69" s="404" t="e">
        <f t="shared" si="105"/>
        <v>#DIV/0!</v>
      </c>
      <c r="AR69" s="201">
        <f>ПП!X57</f>
        <v>0</v>
      </c>
      <c r="AS69" s="287">
        <f>SUMIFS('Отчет РПЗ(ПЗ)_ПЗИП'!$AD:$AD,'Отчет РПЗ(ПЗ)_ПЗИП'!$D:$D,Справочно!$E34,'Отчет РПЗ(ПЗ)_ПЗИП'!$K:$K,ПП!$W$14)</f>
        <v>0</v>
      </c>
      <c r="AT69" s="289">
        <f t="shared" si="106"/>
        <v>0</v>
      </c>
      <c r="AU69" s="392" t="e">
        <f t="shared" si="107"/>
        <v>#DIV/0!</v>
      </c>
      <c r="AV69" s="320">
        <f>ПП!Z57</f>
        <v>0</v>
      </c>
      <c r="AW69" s="287">
        <f>SUMIFS('Отчет РПЗ(ПЗ)_ПЗИП'!$AD:$AD,'Отчет РПЗ(ПЗ)_ПЗИП'!$D:$D,Справочно!$E34,'Отчет РПЗ(ПЗ)_ПЗИП'!$K:$K,ПП!$Y$14)</f>
        <v>0</v>
      </c>
      <c r="AX69" s="289">
        <f t="shared" si="108"/>
        <v>0</v>
      </c>
      <c r="AY69" s="392" t="e">
        <f t="shared" si="109"/>
        <v>#DIV/0!</v>
      </c>
      <c r="AZ69" s="320">
        <f>ПП!AB57</f>
        <v>0</v>
      </c>
      <c r="BA69" s="287">
        <f>SUMIFS('Отчет РПЗ(ПЗ)_ПЗИП'!$AD:$AD,'Отчет РПЗ(ПЗ)_ПЗИП'!$D:$D,Справочно!$E34,'Отчет РПЗ(ПЗ)_ПЗИП'!$K:$K,ПП!$AA$14)</f>
        <v>0</v>
      </c>
      <c r="BB69" s="289">
        <f t="shared" si="110"/>
        <v>0</v>
      </c>
      <c r="BC69" s="385" t="e">
        <f t="shared" si="111"/>
        <v>#DIV/0!</v>
      </c>
      <c r="BD69" s="318">
        <f t="shared" si="112"/>
        <v>0</v>
      </c>
      <c r="BE69" s="382">
        <f t="shared" si="113"/>
        <v>0</v>
      </c>
      <c r="BF69" s="382">
        <f t="shared" si="114"/>
        <v>0</v>
      </c>
      <c r="BG69" s="383" t="e">
        <f t="shared" si="115"/>
        <v>#DIV/0!</v>
      </c>
      <c r="BH69" s="201">
        <f>ПП!AF57</f>
        <v>0</v>
      </c>
      <c r="BI69" s="309">
        <f>SUMIFS('Отчет РПЗ(ПЗ)_ПЗИП'!$AD:$AD,'Отчет РПЗ(ПЗ)_ПЗИП'!$D:$D,Справочно!$E34,'Отчет РПЗ(ПЗ)_ПЗИП'!$K:$K,ПП!$AE$14)</f>
        <v>0</v>
      </c>
      <c r="BJ69" s="368">
        <f t="shared" si="116"/>
        <v>0</v>
      </c>
      <c r="BK69" s="380" t="e">
        <f t="shared" si="117"/>
        <v>#DIV/0!</v>
      </c>
      <c r="BL69" s="320">
        <f>ПП!AH57</f>
        <v>0</v>
      </c>
      <c r="BM69" s="309">
        <f>SUMIFS('Отчет РПЗ(ПЗ)_ПЗИП'!$AD:$AD,'Отчет РПЗ(ПЗ)_ПЗИП'!$D:$D,Справочно!$E34,'Отчет РПЗ(ПЗ)_ПЗИП'!$K:$K,ПП!$AG$14)</f>
        <v>0</v>
      </c>
      <c r="BN69" s="368">
        <f t="shared" si="118"/>
        <v>0</v>
      </c>
      <c r="BO69" s="380" t="e">
        <f t="shared" si="119"/>
        <v>#DIV/0!</v>
      </c>
      <c r="BP69" s="320">
        <f>ПП!AJ57</f>
        <v>0</v>
      </c>
      <c r="BQ69" s="309">
        <f>SUMIFS('Отчет РПЗ(ПЗ)_ПЗИП'!$AD:$AD,'Отчет РПЗ(ПЗ)_ПЗИП'!$D:$D,Справочно!$E34,'Отчет РПЗ(ПЗ)_ПЗИП'!$K:$K,ПП!$AI$14)</f>
        <v>0</v>
      </c>
      <c r="BR69" s="368">
        <f t="shared" si="120"/>
        <v>0</v>
      </c>
      <c r="BS69" s="378" t="e">
        <f t="shared" si="121"/>
        <v>#DIV/0!</v>
      </c>
      <c r="BT69" s="318">
        <f t="shared" si="122"/>
        <v>0</v>
      </c>
      <c r="BU69" s="375">
        <f t="shared" si="123"/>
        <v>0</v>
      </c>
      <c r="BV69" s="375">
        <f t="shared" si="124"/>
        <v>0</v>
      </c>
      <c r="BW69" s="376" t="e">
        <f t="shared" si="125"/>
        <v>#DIV/0!</v>
      </c>
    </row>
    <row r="70" spans="2:75" ht="13.5" thickBot="1" x14ac:dyDescent="0.25">
      <c r="B70" s="71" t="str">
        <f>Справочно!E35</f>
        <v>ОАО "КРЭТ"</v>
      </c>
      <c r="C70" s="153">
        <f>ПП!B58</f>
        <v>0</v>
      </c>
      <c r="D70" s="152">
        <f>ПП!C58</f>
        <v>0</v>
      </c>
      <c r="E70" s="211">
        <f>ПП!D58</f>
        <v>0</v>
      </c>
      <c r="F70" s="209">
        <f>SUMIF('Отчет РПЗ(ПЗ)_ПЗИП'!$D:$D,Справочно!$E35,'Отчет РПЗ(ПЗ)_ПЗИП'!$AD:$AD)</f>
        <v>0</v>
      </c>
      <c r="G70" s="210">
        <f t="shared" si="84"/>
        <v>0</v>
      </c>
      <c r="H70" s="160" t="e">
        <f t="shared" si="85"/>
        <v>#DIV/0!</v>
      </c>
      <c r="L70" s="346">
        <f>ПП!H58</f>
        <v>0</v>
      </c>
      <c r="M70" s="296">
        <f>SUMIFS('Отчет РПЗ(ПЗ)_ПЗИП'!$AD:$AD,'Отчет РПЗ(ПЗ)_ПЗИП'!$D:$D,Справочно!$E35,'Отчет РПЗ(ПЗ)_ПЗИП'!$K:$K,ПП!$G$14)</f>
        <v>0</v>
      </c>
      <c r="N70" s="296">
        <f t="shared" si="86"/>
        <v>0</v>
      </c>
      <c r="O70" s="347" t="e">
        <f t="shared" si="87"/>
        <v>#DIV/0!</v>
      </c>
      <c r="P70" s="339">
        <f>ПП!J58</f>
        <v>0</v>
      </c>
      <c r="Q70" s="296">
        <f>SUMIFS('Отчет РПЗ(ПЗ)_ПЗИП'!$AD:$AD,'Отчет РПЗ(ПЗ)_ПЗИП'!$D:$D,Справочно!$E35,'Отчет РПЗ(ПЗ)_ПЗИП'!$K:$K,ПП!$I$14)</f>
        <v>0</v>
      </c>
      <c r="R70" s="296">
        <f t="shared" si="88"/>
        <v>0</v>
      </c>
      <c r="S70" s="347" t="e">
        <f t="shared" si="89"/>
        <v>#DIV/0!</v>
      </c>
      <c r="T70" s="339">
        <f>ПП!L58</f>
        <v>0</v>
      </c>
      <c r="U70" s="296">
        <f>SUMIFS('Отчет РПЗ(ПЗ)_ПЗИП'!$AD:$AD,'Отчет РПЗ(ПЗ)_ПЗИП'!$D:$D,Справочно!$E35,'Отчет РПЗ(ПЗ)_ПЗИП'!$K:$K,ПП!$K$14)</f>
        <v>0</v>
      </c>
      <c r="V70" s="296">
        <f t="shared" si="90"/>
        <v>0</v>
      </c>
      <c r="W70" s="348" t="e">
        <f t="shared" si="91"/>
        <v>#DIV/0!</v>
      </c>
      <c r="X70" s="318">
        <f t="shared" si="92"/>
        <v>0</v>
      </c>
      <c r="Y70" s="358">
        <f t="shared" si="93"/>
        <v>0</v>
      </c>
      <c r="Z70" s="358">
        <f t="shared" si="94"/>
        <v>0</v>
      </c>
      <c r="AA70" s="363" t="e">
        <f t="shared" si="95"/>
        <v>#DIV/0!</v>
      </c>
      <c r="AB70" s="201">
        <f>ПП!P58</f>
        <v>0</v>
      </c>
      <c r="AC70" s="303">
        <f>SUMIFS('Отчет РПЗ(ПЗ)_ПЗИП'!$AD:$AD,'Отчет РПЗ(ПЗ)_ПЗИП'!$D:$D,Справочно!$E35,'Отчет РПЗ(ПЗ)_ПЗИП'!$K:$K,ПП!$O$14)</f>
        <v>0</v>
      </c>
      <c r="AD70" s="397">
        <f t="shared" si="96"/>
        <v>0</v>
      </c>
      <c r="AE70" s="408" t="e">
        <f t="shared" si="97"/>
        <v>#DIV/0!</v>
      </c>
      <c r="AF70" s="320">
        <f>ПП!R58</f>
        <v>0</v>
      </c>
      <c r="AG70" s="303">
        <f>SUMIFS('Отчет РПЗ(ПЗ)_ПЗИП'!$AD:$AD,'Отчет РПЗ(ПЗ)_ПЗИП'!$D:$D,Справочно!$E35,'Отчет РПЗ(ПЗ)_ПЗИП'!$K:$K,ПП!$Q$14)</f>
        <v>0</v>
      </c>
      <c r="AH70" s="397">
        <f t="shared" si="98"/>
        <v>0</v>
      </c>
      <c r="AI70" s="408" t="e">
        <f t="shared" si="99"/>
        <v>#DIV/0!</v>
      </c>
      <c r="AJ70" s="320">
        <f>ПП!T58</f>
        <v>0</v>
      </c>
      <c r="AK70" s="303">
        <f>SUMIFS('Отчет РПЗ(ПЗ)_ПЗИП'!$AD:$AD,'Отчет РПЗ(ПЗ)_ПЗИП'!$D:$D,Справочно!$E35,'Отчет РПЗ(ПЗ)_ПЗИП'!$K:$K,ПП!$S$14)</f>
        <v>0</v>
      </c>
      <c r="AL70" s="397">
        <f t="shared" si="100"/>
        <v>0</v>
      </c>
      <c r="AM70" s="406" t="e">
        <f t="shared" si="101"/>
        <v>#DIV/0!</v>
      </c>
      <c r="AN70" s="318">
        <f t="shared" si="102"/>
        <v>0</v>
      </c>
      <c r="AO70" s="403">
        <f t="shared" si="103"/>
        <v>0</v>
      </c>
      <c r="AP70" s="403">
        <f t="shared" si="104"/>
        <v>0</v>
      </c>
      <c r="AQ70" s="404" t="e">
        <f t="shared" si="105"/>
        <v>#DIV/0!</v>
      </c>
      <c r="AR70" s="201">
        <f>ПП!X58</f>
        <v>0</v>
      </c>
      <c r="AS70" s="287">
        <f>SUMIFS('Отчет РПЗ(ПЗ)_ПЗИП'!$AD:$AD,'Отчет РПЗ(ПЗ)_ПЗИП'!$D:$D,Справочно!$E35,'Отчет РПЗ(ПЗ)_ПЗИП'!$K:$K,ПП!$W$14)</f>
        <v>0</v>
      </c>
      <c r="AT70" s="289">
        <f t="shared" si="106"/>
        <v>0</v>
      </c>
      <c r="AU70" s="392" t="e">
        <f t="shared" si="107"/>
        <v>#DIV/0!</v>
      </c>
      <c r="AV70" s="320">
        <f>ПП!Z58</f>
        <v>0</v>
      </c>
      <c r="AW70" s="287">
        <f>SUMIFS('Отчет РПЗ(ПЗ)_ПЗИП'!$AD:$AD,'Отчет РПЗ(ПЗ)_ПЗИП'!$D:$D,Справочно!$E35,'Отчет РПЗ(ПЗ)_ПЗИП'!$K:$K,ПП!$Y$14)</f>
        <v>0</v>
      </c>
      <c r="AX70" s="289">
        <f t="shared" si="108"/>
        <v>0</v>
      </c>
      <c r="AY70" s="392" t="e">
        <f t="shared" si="109"/>
        <v>#DIV/0!</v>
      </c>
      <c r="AZ70" s="320">
        <f>ПП!AB58</f>
        <v>0</v>
      </c>
      <c r="BA70" s="287">
        <f>SUMIFS('Отчет РПЗ(ПЗ)_ПЗИП'!$AD:$AD,'Отчет РПЗ(ПЗ)_ПЗИП'!$D:$D,Справочно!$E35,'Отчет РПЗ(ПЗ)_ПЗИП'!$K:$K,ПП!$AA$14)</f>
        <v>0</v>
      </c>
      <c r="BB70" s="289">
        <f t="shared" si="110"/>
        <v>0</v>
      </c>
      <c r="BC70" s="385" t="e">
        <f t="shared" si="111"/>
        <v>#DIV/0!</v>
      </c>
      <c r="BD70" s="318">
        <f t="shared" si="112"/>
        <v>0</v>
      </c>
      <c r="BE70" s="382">
        <f t="shared" si="113"/>
        <v>0</v>
      </c>
      <c r="BF70" s="382">
        <f t="shared" si="114"/>
        <v>0</v>
      </c>
      <c r="BG70" s="383" t="e">
        <f t="shared" si="115"/>
        <v>#DIV/0!</v>
      </c>
      <c r="BH70" s="201">
        <f>ПП!AF58</f>
        <v>0</v>
      </c>
      <c r="BI70" s="309">
        <f>SUMIFS('Отчет РПЗ(ПЗ)_ПЗИП'!$AD:$AD,'Отчет РПЗ(ПЗ)_ПЗИП'!$D:$D,Справочно!$E35,'Отчет РПЗ(ПЗ)_ПЗИП'!$K:$K,ПП!$AE$14)</f>
        <v>0</v>
      </c>
      <c r="BJ70" s="368">
        <f t="shared" si="116"/>
        <v>0</v>
      </c>
      <c r="BK70" s="380" t="e">
        <f t="shared" si="117"/>
        <v>#DIV/0!</v>
      </c>
      <c r="BL70" s="320">
        <f>ПП!AH58</f>
        <v>0</v>
      </c>
      <c r="BM70" s="309">
        <f>SUMIFS('Отчет РПЗ(ПЗ)_ПЗИП'!$AD:$AD,'Отчет РПЗ(ПЗ)_ПЗИП'!$D:$D,Справочно!$E35,'Отчет РПЗ(ПЗ)_ПЗИП'!$K:$K,ПП!$AG$14)</f>
        <v>0</v>
      </c>
      <c r="BN70" s="368">
        <f t="shared" si="118"/>
        <v>0</v>
      </c>
      <c r="BO70" s="380" t="e">
        <f t="shared" si="119"/>
        <v>#DIV/0!</v>
      </c>
      <c r="BP70" s="320">
        <f>ПП!AJ58</f>
        <v>0</v>
      </c>
      <c r="BQ70" s="309">
        <f>SUMIFS('Отчет РПЗ(ПЗ)_ПЗИП'!$AD:$AD,'Отчет РПЗ(ПЗ)_ПЗИП'!$D:$D,Справочно!$E35,'Отчет РПЗ(ПЗ)_ПЗИП'!$K:$K,ПП!$AI$14)</f>
        <v>0</v>
      </c>
      <c r="BR70" s="368">
        <f t="shared" si="120"/>
        <v>0</v>
      </c>
      <c r="BS70" s="378" t="e">
        <f t="shared" si="121"/>
        <v>#DIV/0!</v>
      </c>
      <c r="BT70" s="318">
        <f t="shared" si="122"/>
        <v>0</v>
      </c>
      <c r="BU70" s="375">
        <f t="shared" si="123"/>
        <v>0</v>
      </c>
      <c r="BV70" s="375">
        <f t="shared" si="124"/>
        <v>0</v>
      </c>
      <c r="BW70" s="376" t="e">
        <f t="shared" si="125"/>
        <v>#DIV/0!</v>
      </c>
    </row>
    <row r="71" spans="2:75" ht="13.5" thickBot="1" x14ac:dyDescent="0.25">
      <c r="B71" s="71" t="str">
        <f>Справочно!E36</f>
        <v>ОАО "НПК "Техмаш"</v>
      </c>
      <c r="C71" s="153">
        <f>ПП!B59</f>
        <v>0</v>
      </c>
      <c r="D71" s="152">
        <f>ПП!C59</f>
        <v>0</v>
      </c>
      <c r="E71" s="211">
        <f>ПП!D59</f>
        <v>0</v>
      </c>
      <c r="F71" s="209">
        <f>SUMIF('Отчет РПЗ(ПЗ)_ПЗИП'!$D:$D,Справочно!$E36,'Отчет РПЗ(ПЗ)_ПЗИП'!$AD:$AD)</f>
        <v>0</v>
      </c>
      <c r="G71" s="210">
        <f t="shared" si="84"/>
        <v>0</v>
      </c>
      <c r="H71" s="160" t="e">
        <f t="shared" si="85"/>
        <v>#DIV/0!</v>
      </c>
      <c r="L71" s="346">
        <f>ПП!H59</f>
        <v>0</v>
      </c>
      <c r="M71" s="296">
        <f>SUMIFS('Отчет РПЗ(ПЗ)_ПЗИП'!$AD:$AD,'Отчет РПЗ(ПЗ)_ПЗИП'!$D:$D,Справочно!$E36,'Отчет РПЗ(ПЗ)_ПЗИП'!$K:$K,ПП!$G$14)</f>
        <v>0</v>
      </c>
      <c r="N71" s="296">
        <f t="shared" si="86"/>
        <v>0</v>
      </c>
      <c r="O71" s="347" t="e">
        <f t="shared" si="87"/>
        <v>#DIV/0!</v>
      </c>
      <c r="P71" s="339">
        <f>ПП!J59</f>
        <v>0</v>
      </c>
      <c r="Q71" s="296">
        <f>SUMIFS('Отчет РПЗ(ПЗ)_ПЗИП'!$AD:$AD,'Отчет РПЗ(ПЗ)_ПЗИП'!$D:$D,Справочно!$E36,'Отчет РПЗ(ПЗ)_ПЗИП'!$K:$K,ПП!$I$14)</f>
        <v>0</v>
      </c>
      <c r="R71" s="296">
        <f t="shared" si="88"/>
        <v>0</v>
      </c>
      <c r="S71" s="347" t="e">
        <f t="shared" si="89"/>
        <v>#DIV/0!</v>
      </c>
      <c r="T71" s="339">
        <f>ПП!L59</f>
        <v>0</v>
      </c>
      <c r="U71" s="296">
        <f>SUMIFS('Отчет РПЗ(ПЗ)_ПЗИП'!$AD:$AD,'Отчет РПЗ(ПЗ)_ПЗИП'!$D:$D,Справочно!$E36,'Отчет РПЗ(ПЗ)_ПЗИП'!$K:$K,ПП!$K$14)</f>
        <v>0</v>
      </c>
      <c r="V71" s="296">
        <f t="shared" si="90"/>
        <v>0</v>
      </c>
      <c r="W71" s="348" t="e">
        <f t="shared" si="91"/>
        <v>#DIV/0!</v>
      </c>
      <c r="X71" s="318">
        <f t="shared" si="92"/>
        <v>0</v>
      </c>
      <c r="Y71" s="358">
        <f t="shared" si="93"/>
        <v>0</v>
      </c>
      <c r="Z71" s="358">
        <f t="shared" si="94"/>
        <v>0</v>
      </c>
      <c r="AA71" s="363" t="e">
        <f t="shared" si="95"/>
        <v>#DIV/0!</v>
      </c>
      <c r="AB71" s="201">
        <f>ПП!P59</f>
        <v>0</v>
      </c>
      <c r="AC71" s="303">
        <f>SUMIFS('Отчет РПЗ(ПЗ)_ПЗИП'!$AD:$AD,'Отчет РПЗ(ПЗ)_ПЗИП'!$D:$D,Справочно!$E36,'Отчет РПЗ(ПЗ)_ПЗИП'!$K:$K,ПП!$O$14)</f>
        <v>0</v>
      </c>
      <c r="AD71" s="397">
        <f t="shared" si="96"/>
        <v>0</v>
      </c>
      <c r="AE71" s="408" t="e">
        <f t="shared" si="97"/>
        <v>#DIV/0!</v>
      </c>
      <c r="AF71" s="320">
        <f>ПП!R59</f>
        <v>0</v>
      </c>
      <c r="AG71" s="303">
        <f>SUMIFS('Отчет РПЗ(ПЗ)_ПЗИП'!$AD:$AD,'Отчет РПЗ(ПЗ)_ПЗИП'!$D:$D,Справочно!$E36,'Отчет РПЗ(ПЗ)_ПЗИП'!$K:$K,ПП!$Q$14)</f>
        <v>0</v>
      </c>
      <c r="AH71" s="397">
        <f t="shared" si="98"/>
        <v>0</v>
      </c>
      <c r="AI71" s="408" t="e">
        <f t="shared" si="99"/>
        <v>#DIV/0!</v>
      </c>
      <c r="AJ71" s="320">
        <f>ПП!T59</f>
        <v>0</v>
      </c>
      <c r="AK71" s="303">
        <f>SUMIFS('Отчет РПЗ(ПЗ)_ПЗИП'!$AD:$AD,'Отчет РПЗ(ПЗ)_ПЗИП'!$D:$D,Справочно!$E36,'Отчет РПЗ(ПЗ)_ПЗИП'!$K:$K,ПП!$S$14)</f>
        <v>0</v>
      </c>
      <c r="AL71" s="397">
        <f t="shared" si="100"/>
        <v>0</v>
      </c>
      <c r="AM71" s="406" t="e">
        <f t="shared" si="101"/>
        <v>#DIV/0!</v>
      </c>
      <c r="AN71" s="318">
        <f t="shared" si="102"/>
        <v>0</v>
      </c>
      <c r="AO71" s="403">
        <f t="shared" si="103"/>
        <v>0</v>
      </c>
      <c r="AP71" s="403">
        <f t="shared" si="104"/>
        <v>0</v>
      </c>
      <c r="AQ71" s="404" t="e">
        <f t="shared" si="105"/>
        <v>#DIV/0!</v>
      </c>
      <c r="AR71" s="201">
        <f>ПП!X59</f>
        <v>0</v>
      </c>
      <c r="AS71" s="287">
        <f>SUMIFS('Отчет РПЗ(ПЗ)_ПЗИП'!$AD:$AD,'Отчет РПЗ(ПЗ)_ПЗИП'!$D:$D,Справочно!$E36,'Отчет РПЗ(ПЗ)_ПЗИП'!$K:$K,ПП!$W$14)</f>
        <v>0</v>
      </c>
      <c r="AT71" s="289">
        <f t="shared" si="106"/>
        <v>0</v>
      </c>
      <c r="AU71" s="392" t="e">
        <f t="shared" si="107"/>
        <v>#DIV/0!</v>
      </c>
      <c r="AV71" s="320">
        <f>ПП!Z59</f>
        <v>0</v>
      </c>
      <c r="AW71" s="287">
        <f>SUMIFS('Отчет РПЗ(ПЗ)_ПЗИП'!$AD:$AD,'Отчет РПЗ(ПЗ)_ПЗИП'!$D:$D,Справочно!$E36,'Отчет РПЗ(ПЗ)_ПЗИП'!$K:$K,ПП!$Y$14)</f>
        <v>0</v>
      </c>
      <c r="AX71" s="289">
        <f t="shared" si="108"/>
        <v>0</v>
      </c>
      <c r="AY71" s="392" t="e">
        <f t="shared" si="109"/>
        <v>#DIV/0!</v>
      </c>
      <c r="AZ71" s="320">
        <f>ПП!AB59</f>
        <v>0</v>
      </c>
      <c r="BA71" s="287">
        <f>SUMIFS('Отчет РПЗ(ПЗ)_ПЗИП'!$AD:$AD,'Отчет РПЗ(ПЗ)_ПЗИП'!$D:$D,Справочно!$E36,'Отчет РПЗ(ПЗ)_ПЗИП'!$K:$K,ПП!$AA$14)</f>
        <v>0</v>
      </c>
      <c r="BB71" s="289">
        <f t="shared" si="110"/>
        <v>0</v>
      </c>
      <c r="BC71" s="385" t="e">
        <f t="shared" si="111"/>
        <v>#DIV/0!</v>
      </c>
      <c r="BD71" s="318">
        <f t="shared" si="112"/>
        <v>0</v>
      </c>
      <c r="BE71" s="382">
        <f t="shared" si="113"/>
        <v>0</v>
      </c>
      <c r="BF71" s="382">
        <f t="shared" si="114"/>
        <v>0</v>
      </c>
      <c r="BG71" s="383" t="e">
        <f t="shared" si="115"/>
        <v>#DIV/0!</v>
      </c>
      <c r="BH71" s="201">
        <f>ПП!AF59</f>
        <v>0</v>
      </c>
      <c r="BI71" s="309">
        <f>SUMIFS('Отчет РПЗ(ПЗ)_ПЗИП'!$AD:$AD,'Отчет РПЗ(ПЗ)_ПЗИП'!$D:$D,Справочно!$E36,'Отчет РПЗ(ПЗ)_ПЗИП'!$K:$K,ПП!$AE$14)</f>
        <v>0</v>
      </c>
      <c r="BJ71" s="368">
        <f t="shared" si="116"/>
        <v>0</v>
      </c>
      <c r="BK71" s="380" t="e">
        <f t="shared" si="117"/>
        <v>#DIV/0!</v>
      </c>
      <c r="BL71" s="320">
        <f>ПП!AH59</f>
        <v>0</v>
      </c>
      <c r="BM71" s="309">
        <f>SUMIFS('Отчет РПЗ(ПЗ)_ПЗИП'!$AD:$AD,'Отчет РПЗ(ПЗ)_ПЗИП'!$D:$D,Справочно!$E36,'Отчет РПЗ(ПЗ)_ПЗИП'!$K:$K,ПП!$AG$14)</f>
        <v>0</v>
      </c>
      <c r="BN71" s="368">
        <f t="shared" si="118"/>
        <v>0</v>
      </c>
      <c r="BO71" s="380" t="e">
        <f t="shared" si="119"/>
        <v>#DIV/0!</v>
      </c>
      <c r="BP71" s="320">
        <f>ПП!AJ59</f>
        <v>0</v>
      </c>
      <c r="BQ71" s="309">
        <f>SUMIFS('Отчет РПЗ(ПЗ)_ПЗИП'!$AD:$AD,'Отчет РПЗ(ПЗ)_ПЗИП'!$D:$D,Справочно!$E36,'Отчет РПЗ(ПЗ)_ПЗИП'!$K:$K,ПП!$AI$14)</f>
        <v>0</v>
      </c>
      <c r="BR71" s="368">
        <f t="shared" si="120"/>
        <v>0</v>
      </c>
      <c r="BS71" s="378" t="e">
        <f t="shared" si="121"/>
        <v>#DIV/0!</v>
      </c>
      <c r="BT71" s="318">
        <f t="shared" si="122"/>
        <v>0</v>
      </c>
      <c r="BU71" s="375">
        <f t="shared" si="123"/>
        <v>0</v>
      </c>
      <c r="BV71" s="375">
        <f t="shared" si="124"/>
        <v>0</v>
      </c>
      <c r="BW71" s="376" t="e">
        <f t="shared" si="125"/>
        <v>#DIV/0!</v>
      </c>
    </row>
    <row r="72" spans="2:75" ht="12.75" customHeight="1" thickBot="1" x14ac:dyDescent="0.25">
      <c r="B72" s="71" t="str">
        <f>Справочно!E37</f>
        <v>ОАО "НПО "Высокоточные комплексы"</v>
      </c>
      <c r="C72" s="153">
        <f>ПП!B60</f>
        <v>0</v>
      </c>
      <c r="D72" s="152">
        <f>ПП!C60</f>
        <v>0</v>
      </c>
      <c r="E72" s="211">
        <f>ПП!D60</f>
        <v>0</v>
      </c>
      <c r="F72" s="209">
        <f>SUMIF('Отчет РПЗ(ПЗ)_ПЗИП'!$D:$D,Справочно!$E37,'Отчет РПЗ(ПЗ)_ПЗИП'!$AD:$AD)</f>
        <v>0</v>
      </c>
      <c r="G72" s="210">
        <f t="shared" si="84"/>
        <v>0</v>
      </c>
      <c r="H72" s="160" t="e">
        <f t="shared" si="85"/>
        <v>#DIV/0!</v>
      </c>
      <c r="L72" s="346">
        <f>ПП!H60</f>
        <v>0</v>
      </c>
      <c r="M72" s="296">
        <f>SUMIFS('Отчет РПЗ(ПЗ)_ПЗИП'!$AD:$AD,'Отчет РПЗ(ПЗ)_ПЗИП'!$D:$D,Справочно!$E37,'Отчет РПЗ(ПЗ)_ПЗИП'!$K:$K,ПП!$G$14)</f>
        <v>0</v>
      </c>
      <c r="N72" s="296">
        <f t="shared" si="86"/>
        <v>0</v>
      </c>
      <c r="O72" s="347" t="e">
        <f t="shared" si="87"/>
        <v>#DIV/0!</v>
      </c>
      <c r="P72" s="339">
        <f>ПП!J60</f>
        <v>0</v>
      </c>
      <c r="Q72" s="296">
        <f>SUMIFS('Отчет РПЗ(ПЗ)_ПЗИП'!$AD:$AD,'Отчет РПЗ(ПЗ)_ПЗИП'!$D:$D,Справочно!$E37,'Отчет РПЗ(ПЗ)_ПЗИП'!$K:$K,ПП!$I$14)</f>
        <v>0</v>
      </c>
      <c r="R72" s="296">
        <f t="shared" si="88"/>
        <v>0</v>
      </c>
      <c r="S72" s="347" t="e">
        <f t="shared" si="89"/>
        <v>#DIV/0!</v>
      </c>
      <c r="T72" s="339">
        <f>ПП!L60</f>
        <v>0</v>
      </c>
      <c r="U72" s="296">
        <f>SUMIFS('Отчет РПЗ(ПЗ)_ПЗИП'!$AD:$AD,'Отчет РПЗ(ПЗ)_ПЗИП'!$D:$D,Справочно!$E37,'Отчет РПЗ(ПЗ)_ПЗИП'!$K:$K,ПП!$K$14)</f>
        <v>0</v>
      </c>
      <c r="V72" s="296">
        <f t="shared" si="90"/>
        <v>0</v>
      </c>
      <c r="W72" s="348" t="e">
        <f t="shared" si="91"/>
        <v>#DIV/0!</v>
      </c>
      <c r="X72" s="318">
        <f t="shared" si="92"/>
        <v>0</v>
      </c>
      <c r="Y72" s="358">
        <f t="shared" si="93"/>
        <v>0</v>
      </c>
      <c r="Z72" s="358">
        <f t="shared" si="94"/>
        <v>0</v>
      </c>
      <c r="AA72" s="363" t="e">
        <f t="shared" si="95"/>
        <v>#DIV/0!</v>
      </c>
      <c r="AB72" s="201">
        <f>ПП!P60</f>
        <v>0</v>
      </c>
      <c r="AC72" s="303">
        <f>SUMIFS('Отчет РПЗ(ПЗ)_ПЗИП'!$AD:$AD,'Отчет РПЗ(ПЗ)_ПЗИП'!$D:$D,Справочно!$E37,'Отчет РПЗ(ПЗ)_ПЗИП'!$K:$K,ПП!$O$14)</f>
        <v>0</v>
      </c>
      <c r="AD72" s="397">
        <f t="shared" si="96"/>
        <v>0</v>
      </c>
      <c r="AE72" s="408" t="e">
        <f t="shared" si="97"/>
        <v>#DIV/0!</v>
      </c>
      <c r="AF72" s="320">
        <f>ПП!R60</f>
        <v>0</v>
      </c>
      <c r="AG72" s="303">
        <f>SUMIFS('Отчет РПЗ(ПЗ)_ПЗИП'!$AD:$AD,'Отчет РПЗ(ПЗ)_ПЗИП'!$D:$D,Справочно!$E37,'Отчет РПЗ(ПЗ)_ПЗИП'!$K:$K,ПП!$Q$14)</f>
        <v>0</v>
      </c>
      <c r="AH72" s="397">
        <f t="shared" si="98"/>
        <v>0</v>
      </c>
      <c r="AI72" s="408" t="e">
        <f t="shared" si="99"/>
        <v>#DIV/0!</v>
      </c>
      <c r="AJ72" s="320">
        <f>ПП!T60</f>
        <v>0</v>
      </c>
      <c r="AK72" s="303">
        <f>SUMIFS('Отчет РПЗ(ПЗ)_ПЗИП'!$AD:$AD,'Отчет РПЗ(ПЗ)_ПЗИП'!$D:$D,Справочно!$E37,'Отчет РПЗ(ПЗ)_ПЗИП'!$K:$K,ПП!$S$14)</f>
        <v>0</v>
      </c>
      <c r="AL72" s="397">
        <f t="shared" si="100"/>
        <v>0</v>
      </c>
      <c r="AM72" s="406" t="e">
        <f t="shared" si="101"/>
        <v>#DIV/0!</v>
      </c>
      <c r="AN72" s="318">
        <f t="shared" si="102"/>
        <v>0</v>
      </c>
      <c r="AO72" s="403">
        <f t="shared" si="103"/>
        <v>0</v>
      </c>
      <c r="AP72" s="403">
        <f t="shared" si="104"/>
        <v>0</v>
      </c>
      <c r="AQ72" s="404" t="e">
        <f t="shared" si="105"/>
        <v>#DIV/0!</v>
      </c>
      <c r="AR72" s="201">
        <f>ПП!X60</f>
        <v>0</v>
      </c>
      <c r="AS72" s="287">
        <f>SUMIFS('Отчет РПЗ(ПЗ)_ПЗИП'!$AD:$AD,'Отчет РПЗ(ПЗ)_ПЗИП'!$D:$D,Справочно!$E37,'Отчет РПЗ(ПЗ)_ПЗИП'!$K:$K,ПП!$W$14)</f>
        <v>0</v>
      </c>
      <c r="AT72" s="289">
        <f t="shared" si="106"/>
        <v>0</v>
      </c>
      <c r="AU72" s="392" t="e">
        <f t="shared" si="107"/>
        <v>#DIV/0!</v>
      </c>
      <c r="AV72" s="320">
        <f>ПП!Z60</f>
        <v>0</v>
      </c>
      <c r="AW72" s="287">
        <f>SUMIFS('Отчет РПЗ(ПЗ)_ПЗИП'!$AD:$AD,'Отчет РПЗ(ПЗ)_ПЗИП'!$D:$D,Справочно!$E37,'Отчет РПЗ(ПЗ)_ПЗИП'!$K:$K,ПП!$Y$14)</f>
        <v>0</v>
      </c>
      <c r="AX72" s="289">
        <f t="shared" si="108"/>
        <v>0</v>
      </c>
      <c r="AY72" s="392" t="e">
        <f t="shared" si="109"/>
        <v>#DIV/0!</v>
      </c>
      <c r="AZ72" s="320">
        <f>ПП!AB60</f>
        <v>0</v>
      </c>
      <c r="BA72" s="287">
        <f>SUMIFS('Отчет РПЗ(ПЗ)_ПЗИП'!$AD:$AD,'Отчет РПЗ(ПЗ)_ПЗИП'!$D:$D,Справочно!$E37,'Отчет РПЗ(ПЗ)_ПЗИП'!$K:$K,ПП!$AA$14)</f>
        <v>0</v>
      </c>
      <c r="BB72" s="289">
        <f t="shared" si="110"/>
        <v>0</v>
      </c>
      <c r="BC72" s="385" t="e">
        <f t="shared" si="111"/>
        <v>#DIV/0!</v>
      </c>
      <c r="BD72" s="318">
        <f t="shared" si="112"/>
        <v>0</v>
      </c>
      <c r="BE72" s="382">
        <f t="shared" si="113"/>
        <v>0</v>
      </c>
      <c r="BF72" s="382">
        <f t="shared" si="114"/>
        <v>0</v>
      </c>
      <c r="BG72" s="383" t="e">
        <f t="shared" si="115"/>
        <v>#DIV/0!</v>
      </c>
      <c r="BH72" s="201">
        <f>ПП!AF60</f>
        <v>0</v>
      </c>
      <c r="BI72" s="309">
        <f>SUMIFS('Отчет РПЗ(ПЗ)_ПЗИП'!$AD:$AD,'Отчет РПЗ(ПЗ)_ПЗИП'!$D:$D,Справочно!$E37,'Отчет РПЗ(ПЗ)_ПЗИП'!$K:$K,ПП!$AE$14)</f>
        <v>0</v>
      </c>
      <c r="BJ72" s="368">
        <f t="shared" si="116"/>
        <v>0</v>
      </c>
      <c r="BK72" s="380" t="e">
        <f t="shared" si="117"/>
        <v>#DIV/0!</v>
      </c>
      <c r="BL72" s="320">
        <f>ПП!AH60</f>
        <v>0</v>
      </c>
      <c r="BM72" s="309">
        <f>SUMIFS('Отчет РПЗ(ПЗ)_ПЗИП'!$AD:$AD,'Отчет РПЗ(ПЗ)_ПЗИП'!$D:$D,Справочно!$E37,'Отчет РПЗ(ПЗ)_ПЗИП'!$K:$K,ПП!$AG$14)</f>
        <v>0</v>
      </c>
      <c r="BN72" s="368">
        <f t="shared" si="118"/>
        <v>0</v>
      </c>
      <c r="BO72" s="380" t="e">
        <f t="shared" si="119"/>
        <v>#DIV/0!</v>
      </c>
      <c r="BP72" s="320">
        <f>ПП!AJ60</f>
        <v>0</v>
      </c>
      <c r="BQ72" s="309">
        <f>SUMIFS('Отчет РПЗ(ПЗ)_ПЗИП'!$AD:$AD,'Отчет РПЗ(ПЗ)_ПЗИП'!$D:$D,Справочно!$E37,'Отчет РПЗ(ПЗ)_ПЗИП'!$K:$K,ПП!$AI$14)</f>
        <v>0</v>
      </c>
      <c r="BR72" s="368">
        <f t="shared" si="120"/>
        <v>0</v>
      </c>
      <c r="BS72" s="378" t="e">
        <f t="shared" si="121"/>
        <v>#DIV/0!</v>
      </c>
      <c r="BT72" s="318">
        <f t="shared" si="122"/>
        <v>0</v>
      </c>
      <c r="BU72" s="375">
        <f t="shared" si="123"/>
        <v>0</v>
      </c>
      <c r="BV72" s="375">
        <f t="shared" si="124"/>
        <v>0</v>
      </c>
      <c r="BW72" s="376" t="e">
        <f t="shared" si="125"/>
        <v>#DIV/0!</v>
      </c>
    </row>
    <row r="73" spans="2:75" ht="13.5" thickBot="1" x14ac:dyDescent="0.25">
      <c r="B73" s="71" t="str">
        <f>Справочно!E38</f>
        <v>ОАО "ОПК"</v>
      </c>
      <c r="C73" s="153">
        <f>ПП!B61</f>
        <v>23</v>
      </c>
      <c r="D73" s="152">
        <f>ПП!C61</f>
        <v>8.8122605363984668E-2</v>
      </c>
      <c r="E73" s="211">
        <f>ПП!D61</f>
        <v>617015810.75</v>
      </c>
      <c r="F73" s="209">
        <f>SUMIF('Отчет РПЗ(ПЗ)_ПЗИП'!$D:$D,Справочно!$E38,'Отчет РПЗ(ПЗ)_ПЗИП'!$AD:$AD)</f>
        <v>0</v>
      </c>
      <c r="G73" s="210">
        <f t="shared" si="84"/>
        <v>617015810.75</v>
      </c>
      <c r="H73" s="160">
        <f t="shared" si="85"/>
        <v>1</v>
      </c>
      <c r="L73" s="346">
        <f>ПП!H61</f>
        <v>179235400</v>
      </c>
      <c r="M73" s="296">
        <f>SUMIFS('Отчет РПЗ(ПЗ)_ПЗИП'!$AD:$AD,'Отчет РПЗ(ПЗ)_ПЗИП'!$D:$D,Справочно!$E38,'Отчет РПЗ(ПЗ)_ПЗИП'!$K:$K,ПП!$G$14)</f>
        <v>0</v>
      </c>
      <c r="N73" s="296">
        <f t="shared" si="86"/>
        <v>179235400</v>
      </c>
      <c r="O73" s="347">
        <f t="shared" si="87"/>
        <v>1</v>
      </c>
      <c r="P73" s="339">
        <f>ПП!J61</f>
        <v>0</v>
      </c>
      <c r="Q73" s="296">
        <f>SUMIFS('Отчет РПЗ(ПЗ)_ПЗИП'!$AD:$AD,'Отчет РПЗ(ПЗ)_ПЗИП'!$D:$D,Справочно!$E38,'Отчет РПЗ(ПЗ)_ПЗИП'!$K:$K,ПП!$I$14)</f>
        <v>0</v>
      </c>
      <c r="R73" s="296">
        <f t="shared" si="88"/>
        <v>0</v>
      </c>
      <c r="S73" s="347" t="e">
        <f t="shared" si="89"/>
        <v>#DIV/0!</v>
      </c>
      <c r="T73" s="339">
        <f>ПП!L61</f>
        <v>9831149.4800000004</v>
      </c>
      <c r="U73" s="296">
        <f>SUMIFS('Отчет РПЗ(ПЗ)_ПЗИП'!$AD:$AD,'Отчет РПЗ(ПЗ)_ПЗИП'!$D:$D,Справочно!$E38,'Отчет РПЗ(ПЗ)_ПЗИП'!$K:$K,ПП!$K$14)</f>
        <v>0</v>
      </c>
      <c r="V73" s="296">
        <f t="shared" si="90"/>
        <v>9831149.4800000004</v>
      </c>
      <c r="W73" s="348">
        <f t="shared" si="91"/>
        <v>1</v>
      </c>
      <c r="X73" s="318">
        <f t="shared" si="92"/>
        <v>189066549.47999999</v>
      </c>
      <c r="Y73" s="358">
        <f t="shared" si="93"/>
        <v>0</v>
      </c>
      <c r="Z73" s="358">
        <f t="shared" si="94"/>
        <v>189066549.47999999</v>
      </c>
      <c r="AA73" s="363" t="e">
        <f t="shared" si="95"/>
        <v>#DIV/0!</v>
      </c>
      <c r="AB73" s="201">
        <f>ПП!P61</f>
        <v>423979197.27000004</v>
      </c>
      <c r="AC73" s="303">
        <f>SUMIFS('Отчет РПЗ(ПЗ)_ПЗИП'!$AD:$AD,'Отчет РПЗ(ПЗ)_ПЗИП'!$D:$D,Справочно!$E38,'Отчет РПЗ(ПЗ)_ПЗИП'!$K:$K,ПП!$O$14)</f>
        <v>0</v>
      </c>
      <c r="AD73" s="397">
        <f t="shared" si="96"/>
        <v>423979197.27000004</v>
      </c>
      <c r="AE73" s="408">
        <f t="shared" si="97"/>
        <v>1</v>
      </c>
      <c r="AF73" s="320">
        <f>ПП!R61</f>
        <v>0</v>
      </c>
      <c r="AG73" s="303">
        <f>SUMIFS('Отчет РПЗ(ПЗ)_ПЗИП'!$AD:$AD,'Отчет РПЗ(ПЗ)_ПЗИП'!$D:$D,Справочно!$E38,'Отчет РПЗ(ПЗ)_ПЗИП'!$K:$K,ПП!$Q$14)</f>
        <v>0</v>
      </c>
      <c r="AH73" s="397">
        <f t="shared" si="98"/>
        <v>0</v>
      </c>
      <c r="AI73" s="408" t="e">
        <f t="shared" si="99"/>
        <v>#DIV/0!</v>
      </c>
      <c r="AJ73" s="320">
        <f>ПП!T61</f>
        <v>0</v>
      </c>
      <c r="AK73" s="303">
        <f>SUMIFS('Отчет РПЗ(ПЗ)_ПЗИП'!$AD:$AD,'Отчет РПЗ(ПЗ)_ПЗИП'!$D:$D,Справочно!$E38,'Отчет РПЗ(ПЗ)_ПЗИП'!$K:$K,ПП!$S$14)</f>
        <v>0</v>
      </c>
      <c r="AL73" s="397">
        <f t="shared" si="100"/>
        <v>0</v>
      </c>
      <c r="AM73" s="406" t="e">
        <f t="shared" si="101"/>
        <v>#DIV/0!</v>
      </c>
      <c r="AN73" s="318">
        <f t="shared" si="102"/>
        <v>423979197.27000004</v>
      </c>
      <c r="AO73" s="403">
        <f t="shared" si="103"/>
        <v>0</v>
      </c>
      <c r="AP73" s="403">
        <f t="shared" si="104"/>
        <v>423979197.27000004</v>
      </c>
      <c r="AQ73" s="404" t="e">
        <f t="shared" si="105"/>
        <v>#DIV/0!</v>
      </c>
      <c r="AR73" s="201">
        <f>ПП!X61</f>
        <v>0</v>
      </c>
      <c r="AS73" s="287">
        <f>SUMIFS('Отчет РПЗ(ПЗ)_ПЗИП'!$AD:$AD,'Отчет РПЗ(ПЗ)_ПЗИП'!$D:$D,Справочно!$E38,'Отчет РПЗ(ПЗ)_ПЗИП'!$K:$K,ПП!$W$14)</f>
        <v>0</v>
      </c>
      <c r="AT73" s="289">
        <f t="shared" si="106"/>
        <v>0</v>
      </c>
      <c r="AU73" s="392" t="e">
        <f t="shared" si="107"/>
        <v>#DIV/0!</v>
      </c>
      <c r="AV73" s="320">
        <f>ПП!Z61</f>
        <v>0</v>
      </c>
      <c r="AW73" s="287">
        <f>SUMIFS('Отчет РПЗ(ПЗ)_ПЗИП'!$AD:$AD,'Отчет РПЗ(ПЗ)_ПЗИП'!$D:$D,Справочно!$E38,'Отчет РПЗ(ПЗ)_ПЗИП'!$K:$K,ПП!$Y$14)</f>
        <v>0</v>
      </c>
      <c r="AX73" s="289">
        <f t="shared" si="108"/>
        <v>0</v>
      </c>
      <c r="AY73" s="392" t="e">
        <f t="shared" si="109"/>
        <v>#DIV/0!</v>
      </c>
      <c r="AZ73" s="320">
        <f>ПП!AB61</f>
        <v>0</v>
      </c>
      <c r="BA73" s="287">
        <f>SUMIFS('Отчет РПЗ(ПЗ)_ПЗИП'!$AD:$AD,'Отчет РПЗ(ПЗ)_ПЗИП'!$D:$D,Справочно!$E38,'Отчет РПЗ(ПЗ)_ПЗИП'!$K:$K,ПП!$AA$14)</f>
        <v>0</v>
      </c>
      <c r="BB73" s="289">
        <f t="shared" si="110"/>
        <v>0</v>
      </c>
      <c r="BC73" s="385" t="e">
        <f t="shared" si="111"/>
        <v>#DIV/0!</v>
      </c>
      <c r="BD73" s="318">
        <f t="shared" si="112"/>
        <v>0</v>
      </c>
      <c r="BE73" s="382">
        <f t="shared" si="113"/>
        <v>0</v>
      </c>
      <c r="BF73" s="382">
        <f t="shared" si="114"/>
        <v>0</v>
      </c>
      <c r="BG73" s="383" t="e">
        <f t="shared" si="115"/>
        <v>#DIV/0!</v>
      </c>
      <c r="BH73" s="201">
        <f>ПП!AF61</f>
        <v>0</v>
      </c>
      <c r="BI73" s="309">
        <f>SUMIFS('Отчет РПЗ(ПЗ)_ПЗИП'!$AD:$AD,'Отчет РПЗ(ПЗ)_ПЗИП'!$D:$D,Справочно!$E38,'Отчет РПЗ(ПЗ)_ПЗИП'!$K:$K,ПП!$AE$14)</f>
        <v>0</v>
      </c>
      <c r="BJ73" s="368">
        <f t="shared" si="116"/>
        <v>0</v>
      </c>
      <c r="BK73" s="380" t="e">
        <f t="shared" si="117"/>
        <v>#DIV/0!</v>
      </c>
      <c r="BL73" s="320">
        <f>ПП!AH61</f>
        <v>0</v>
      </c>
      <c r="BM73" s="309">
        <f>SUMIFS('Отчет РПЗ(ПЗ)_ПЗИП'!$AD:$AD,'Отчет РПЗ(ПЗ)_ПЗИП'!$D:$D,Справочно!$E38,'Отчет РПЗ(ПЗ)_ПЗИП'!$K:$K,ПП!$AG$14)</f>
        <v>0</v>
      </c>
      <c r="BN73" s="368">
        <f t="shared" si="118"/>
        <v>0</v>
      </c>
      <c r="BO73" s="380" t="e">
        <f t="shared" si="119"/>
        <v>#DIV/0!</v>
      </c>
      <c r="BP73" s="320">
        <f>ПП!AJ61</f>
        <v>0</v>
      </c>
      <c r="BQ73" s="309">
        <f>SUMIFS('Отчет РПЗ(ПЗ)_ПЗИП'!$AD:$AD,'Отчет РПЗ(ПЗ)_ПЗИП'!$D:$D,Справочно!$E38,'Отчет РПЗ(ПЗ)_ПЗИП'!$K:$K,ПП!$AI$14)</f>
        <v>0</v>
      </c>
      <c r="BR73" s="368">
        <f t="shared" si="120"/>
        <v>0</v>
      </c>
      <c r="BS73" s="378" t="e">
        <f t="shared" si="121"/>
        <v>#DIV/0!</v>
      </c>
      <c r="BT73" s="318">
        <f t="shared" si="122"/>
        <v>0</v>
      </c>
      <c r="BU73" s="375">
        <f t="shared" si="123"/>
        <v>0</v>
      </c>
      <c r="BV73" s="375">
        <f t="shared" si="124"/>
        <v>0</v>
      </c>
      <c r="BW73" s="376" t="e">
        <f t="shared" si="125"/>
        <v>#DIV/0!</v>
      </c>
    </row>
    <row r="74" spans="2:75" ht="13.5" thickBot="1" x14ac:dyDescent="0.25">
      <c r="B74" s="71" t="str">
        <f>Справочно!E39</f>
        <v>ОАО "Оборонпром"</v>
      </c>
      <c r="C74" s="153">
        <f>ПП!B62</f>
        <v>0</v>
      </c>
      <c r="D74" s="152">
        <f>ПП!C62</f>
        <v>0</v>
      </c>
      <c r="E74" s="211">
        <f>ПП!D62</f>
        <v>0</v>
      </c>
      <c r="F74" s="209">
        <f>SUMIF('Отчет РПЗ(ПЗ)_ПЗИП'!$D:$D,Справочно!$E39,'Отчет РПЗ(ПЗ)_ПЗИП'!$AD:$AD)</f>
        <v>0</v>
      </c>
      <c r="G74" s="210">
        <f t="shared" si="84"/>
        <v>0</v>
      </c>
      <c r="H74" s="160" t="e">
        <f t="shared" si="85"/>
        <v>#DIV/0!</v>
      </c>
      <c r="L74" s="346">
        <f>ПП!H62</f>
        <v>0</v>
      </c>
      <c r="M74" s="296">
        <f>SUMIFS('Отчет РПЗ(ПЗ)_ПЗИП'!$AD:$AD,'Отчет РПЗ(ПЗ)_ПЗИП'!$D:$D,Справочно!$E39,'Отчет РПЗ(ПЗ)_ПЗИП'!$K:$K,ПП!$G$14)</f>
        <v>0</v>
      </c>
      <c r="N74" s="296">
        <f t="shared" si="86"/>
        <v>0</v>
      </c>
      <c r="O74" s="347" t="e">
        <f t="shared" si="87"/>
        <v>#DIV/0!</v>
      </c>
      <c r="P74" s="339">
        <f>ПП!J62</f>
        <v>0</v>
      </c>
      <c r="Q74" s="296">
        <f>SUMIFS('Отчет РПЗ(ПЗ)_ПЗИП'!$AD:$AD,'Отчет РПЗ(ПЗ)_ПЗИП'!$D:$D,Справочно!$E39,'Отчет РПЗ(ПЗ)_ПЗИП'!$K:$K,ПП!$I$14)</f>
        <v>0</v>
      </c>
      <c r="R74" s="296">
        <f t="shared" si="88"/>
        <v>0</v>
      </c>
      <c r="S74" s="347" t="e">
        <f t="shared" si="89"/>
        <v>#DIV/0!</v>
      </c>
      <c r="T74" s="339">
        <f>ПП!L62</f>
        <v>0</v>
      </c>
      <c r="U74" s="296">
        <f>SUMIFS('Отчет РПЗ(ПЗ)_ПЗИП'!$AD:$AD,'Отчет РПЗ(ПЗ)_ПЗИП'!$D:$D,Справочно!$E39,'Отчет РПЗ(ПЗ)_ПЗИП'!$K:$K,ПП!$K$14)</f>
        <v>0</v>
      </c>
      <c r="V74" s="296">
        <f t="shared" si="90"/>
        <v>0</v>
      </c>
      <c r="W74" s="348" t="e">
        <f t="shared" si="91"/>
        <v>#DIV/0!</v>
      </c>
      <c r="X74" s="318">
        <f t="shared" si="92"/>
        <v>0</v>
      </c>
      <c r="Y74" s="358">
        <f t="shared" si="93"/>
        <v>0</v>
      </c>
      <c r="Z74" s="358">
        <f t="shared" si="94"/>
        <v>0</v>
      </c>
      <c r="AA74" s="363" t="e">
        <f t="shared" si="95"/>
        <v>#DIV/0!</v>
      </c>
      <c r="AB74" s="201">
        <f>ПП!P62</f>
        <v>0</v>
      </c>
      <c r="AC74" s="303">
        <f>SUMIFS('Отчет РПЗ(ПЗ)_ПЗИП'!$AD:$AD,'Отчет РПЗ(ПЗ)_ПЗИП'!$D:$D,Справочно!$E39,'Отчет РПЗ(ПЗ)_ПЗИП'!$K:$K,ПП!$O$14)</f>
        <v>0</v>
      </c>
      <c r="AD74" s="397">
        <f t="shared" si="96"/>
        <v>0</v>
      </c>
      <c r="AE74" s="408" t="e">
        <f t="shared" si="97"/>
        <v>#DIV/0!</v>
      </c>
      <c r="AF74" s="320">
        <f>ПП!R62</f>
        <v>0</v>
      </c>
      <c r="AG74" s="303">
        <f>SUMIFS('Отчет РПЗ(ПЗ)_ПЗИП'!$AD:$AD,'Отчет РПЗ(ПЗ)_ПЗИП'!$D:$D,Справочно!$E39,'Отчет РПЗ(ПЗ)_ПЗИП'!$K:$K,ПП!$Q$14)</f>
        <v>0</v>
      </c>
      <c r="AH74" s="397">
        <f t="shared" si="98"/>
        <v>0</v>
      </c>
      <c r="AI74" s="408" t="e">
        <f t="shared" si="99"/>
        <v>#DIV/0!</v>
      </c>
      <c r="AJ74" s="320">
        <f>ПП!T62</f>
        <v>0</v>
      </c>
      <c r="AK74" s="303">
        <f>SUMIFS('Отчет РПЗ(ПЗ)_ПЗИП'!$AD:$AD,'Отчет РПЗ(ПЗ)_ПЗИП'!$D:$D,Справочно!$E39,'Отчет РПЗ(ПЗ)_ПЗИП'!$K:$K,ПП!$S$14)</f>
        <v>0</v>
      </c>
      <c r="AL74" s="397">
        <f t="shared" si="100"/>
        <v>0</v>
      </c>
      <c r="AM74" s="406" t="e">
        <f t="shared" si="101"/>
        <v>#DIV/0!</v>
      </c>
      <c r="AN74" s="318">
        <f t="shared" si="102"/>
        <v>0</v>
      </c>
      <c r="AO74" s="403">
        <f t="shared" si="103"/>
        <v>0</v>
      </c>
      <c r="AP74" s="403">
        <f t="shared" si="104"/>
        <v>0</v>
      </c>
      <c r="AQ74" s="404" t="e">
        <f t="shared" si="105"/>
        <v>#DIV/0!</v>
      </c>
      <c r="AR74" s="201">
        <f>ПП!X62</f>
        <v>0</v>
      </c>
      <c r="AS74" s="287">
        <f>SUMIFS('Отчет РПЗ(ПЗ)_ПЗИП'!$AD:$AD,'Отчет РПЗ(ПЗ)_ПЗИП'!$D:$D,Справочно!$E39,'Отчет РПЗ(ПЗ)_ПЗИП'!$K:$K,ПП!$W$14)</f>
        <v>0</v>
      </c>
      <c r="AT74" s="289">
        <f t="shared" si="106"/>
        <v>0</v>
      </c>
      <c r="AU74" s="392" t="e">
        <f t="shared" si="107"/>
        <v>#DIV/0!</v>
      </c>
      <c r="AV74" s="320">
        <f>ПП!Z62</f>
        <v>0</v>
      </c>
      <c r="AW74" s="287">
        <f>SUMIFS('Отчет РПЗ(ПЗ)_ПЗИП'!$AD:$AD,'Отчет РПЗ(ПЗ)_ПЗИП'!$D:$D,Справочно!$E39,'Отчет РПЗ(ПЗ)_ПЗИП'!$K:$K,ПП!$Y$14)</f>
        <v>0</v>
      </c>
      <c r="AX74" s="289">
        <f t="shared" si="108"/>
        <v>0</v>
      </c>
      <c r="AY74" s="392" t="e">
        <f t="shared" si="109"/>
        <v>#DIV/0!</v>
      </c>
      <c r="AZ74" s="320">
        <f>ПП!AB62</f>
        <v>0</v>
      </c>
      <c r="BA74" s="287">
        <f>SUMIFS('Отчет РПЗ(ПЗ)_ПЗИП'!$AD:$AD,'Отчет РПЗ(ПЗ)_ПЗИП'!$D:$D,Справочно!$E39,'Отчет РПЗ(ПЗ)_ПЗИП'!$K:$K,ПП!$AA$14)</f>
        <v>0</v>
      </c>
      <c r="BB74" s="289">
        <f t="shared" si="110"/>
        <v>0</v>
      </c>
      <c r="BC74" s="385" t="e">
        <f t="shared" si="111"/>
        <v>#DIV/0!</v>
      </c>
      <c r="BD74" s="318">
        <f t="shared" si="112"/>
        <v>0</v>
      </c>
      <c r="BE74" s="382">
        <f t="shared" si="113"/>
        <v>0</v>
      </c>
      <c r="BF74" s="382">
        <f t="shared" si="114"/>
        <v>0</v>
      </c>
      <c r="BG74" s="383" t="e">
        <f t="shared" si="115"/>
        <v>#DIV/0!</v>
      </c>
      <c r="BH74" s="201">
        <f>ПП!AF62</f>
        <v>0</v>
      </c>
      <c r="BI74" s="309">
        <f>SUMIFS('Отчет РПЗ(ПЗ)_ПЗИП'!$AD:$AD,'Отчет РПЗ(ПЗ)_ПЗИП'!$D:$D,Справочно!$E39,'Отчет РПЗ(ПЗ)_ПЗИП'!$K:$K,ПП!$AE$14)</f>
        <v>0</v>
      </c>
      <c r="BJ74" s="368">
        <f t="shared" si="116"/>
        <v>0</v>
      </c>
      <c r="BK74" s="380" t="e">
        <f t="shared" si="117"/>
        <v>#DIV/0!</v>
      </c>
      <c r="BL74" s="320">
        <f>ПП!AH62</f>
        <v>0</v>
      </c>
      <c r="BM74" s="309">
        <f>SUMIFS('Отчет РПЗ(ПЗ)_ПЗИП'!$AD:$AD,'Отчет РПЗ(ПЗ)_ПЗИП'!$D:$D,Справочно!$E39,'Отчет РПЗ(ПЗ)_ПЗИП'!$K:$K,ПП!$AG$14)</f>
        <v>0</v>
      </c>
      <c r="BN74" s="368">
        <f t="shared" si="118"/>
        <v>0</v>
      </c>
      <c r="BO74" s="380" t="e">
        <f t="shared" si="119"/>
        <v>#DIV/0!</v>
      </c>
      <c r="BP74" s="320">
        <f>ПП!AJ62</f>
        <v>0</v>
      </c>
      <c r="BQ74" s="309">
        <f>SUMIFS('Отчет РПЗ(ПЗ)_ПЗИП'!$AD:$AD,'Отчет РПЗ(ПЗ)_ПЗИП'!$D:$D,Справочно!$E39,'Отчет РПЗ(ПЗ)_ПЗИП'!$K:$K,ПП!$AI$14)</f>
        <v>0</v>
      </c>
      <c r="BR74" s="368">
        <f t="shared" si="120"/>
        <v>0</v>
      </c>
      <c r="BS74" s="378" t="e">
        <f t="shared" si="121"/>
        <v>#DIV/0!</v>
      </c>
      <c r="BT74" s="318">
        <f t="shared" si="122"/>
        <v>0</v>
      </c>
      <c r="BU74" s="375">
        <f t="shared" si="123"/>
        <v>0</v>
      </c>
      <c r="BV74" s="375">
        <f t="shared" si="124"/>
        <v>0</v>
      </c>
      <c r="BW74" s="376" t="e">
        <f t="shared" si="125"/>
        <v>#DIV/0!</v>
      </c>
    </row>
    <row r="75" spans="2:75" ht="13.5" thickBot="1" x14ac:dyDescent="0.25">
      <c r="B75" s="71" t="str">
        <f>Справочно!E40</f>
        <v>ОАО "Росэлектроника"</v>
      </c>
      <c r="C75" s="153">
        <f>ПП!B63</f>
        <v>0</v>
      </c>
      <c r="D75" s="152">
        <f>ПП!C63</f>
        <v>0</v>
      </c>
      <c r="E75" s="211">
        <f>ПП!D63</f>
        <v>0</v>
      </c>
      <c r="F75" s="209">
        <f>SUMIF('Отчет РПЗ(ПЗ)_ПЗИП'!$D:$D,Справочно!$E40,'Отчет РПЗ(ПЗ)_ПЗИП'!$AD:$AD)</f>
        <v>0</v>
      </c>
      <c r="G75" s="210">
        <f t="shared" si="84"/>
        <v>0</v>
      </c>
      <c r="H75" s="160" t="e">
        <f t="shared" si="85"/>
        <v>#DIV/0!</v>
      </c>
      <c r="L75" s="346">
        <f>ПП!H63</f>
        <v>0</v>
      </c>
      <c r="M75" s="296">
        <f>SUMIFS('Отчет РПЗ(ПЗ)_ПЗИП'!$AD:$AD,'Отчет РПЗ(ПЗ)_ПЗИП'!$D:$D,Справочно!$E40,'Отчет РПЗ(ПЗ)_ПЗИП'!$K:$K,ПП!$G$14)</f>
        <v>0</v>
      </c>
      <c r="N75" s="296">
        <f t="shared" si="86"/>
        <v>0</v>
      </c>
      <c r="O75" s="347" t="e">
        <f t="shared" si="87"/>
        <v>#DIV/0!</v>
      </c>
      <c r="P75" s="339">
        <f>ПП!J63</f>
        <v>0</v>
      </c>
      <c r="Q75" s="296">
        <f>SUMIFS('Отчет РПЗ(ПЗ)_ПЗИП'!$AD:$AD,'Отчет РПЗ(ПЗ)_ПЗИП'!$D:$D,Справочно!$E40,'Отчет РПЗ(ПЗ)_ПЗИП'!$K:$K,ПП!$I$14)</f>
        <v>0</v>
      </c>
      <c r="R75" s="296">
        <f t="shared" si="88"/>
        <v>0</v>
      </c>
      <c r="S75" s="347" t="e">
        <f t="shared" si="89"/>
        <v>#DIV/0!</v>
      </c>
      <c r="T75" s="339">
        <f>ПП!L63</f>
        <v>0</v>
      </c>
      <c r="U75" s="296">
        <f>SUMIFS('Отчет РПЗ(ПЗ)_ПЗИП'!$AD:$AD,'Отчет РПЗ(ПЗ)_ПЗИП'!$D:$D,Справочно!$E40,'Отчет РПЗ(ПЗ)_ПЗИП'!$K:$K,ПП!$K$14)</f>
        <v>0</v>
      </c>
      <c r="V75" s="296">
        <f t="shared" si="90"/>
        <v>0</v>
      </c>
      <c r="W75" s="348" t="e">
        <f t="shared" si="91"/>
        <v>#DIV/0!</v>
      </c>
      <c r="X75" s="318">
        <f t="shared" si="92"/>
        <v>0</v>
      </c>
      <c r="Y75" s="358">
        <f t="shared" si="93"/>
        <v>0</v>
      </c>
      <c r="Z75" s="358">
        <f t="shared" si="94"/>
        <v>0</v>
      </c>
      <c r="AA75" s="363" t="e">
        <f t="shared" si="95"/>
        <v>#DIV/0!</v>
      </c>
      <c r="AB75" s="201">
        <f>ПП!P63</f>
        <v>0</v>
      </c>
      <c r="AC75" s="303">
        <f>SUMIFS('Отчет РПЗ(ПЗ)_ПЗИП'!$AD:$AD,'Отчет РПЗ(ПЗ)_ПЗИП'!$D:$D,Справочно!$E40,'Отчет РПЗ(ПЗ)_ПЗИП'!$K:$K,ПП!$O$14)</f>
        <v>0</v>
      </c>
      <c r="AD75" s="397">
        <f t="shared" si="96"/>
        <v>0</v>
      </c>
      <c r="AE75" s="408" t="e">
        <f t="shared" si="97"/>
        <v>#DIV/0!</v>
      </c>
      <c r="AF75" s="320">
        <f>ПП!R63</f>
        <v>0</v>
      </c>
      <c r="AG75" s="303">
        <f>SUMIFS('Отчет РПЗ(ПЗ)_ПЗИП'!$AD:$AD,'Отчет РПЗ(ПЗ)_ПЗИП'!$D:$D,Справочно!$E40,'Отчет РПЗ(ПЗ)_ПЗИП'!$K:$K,ПП!$Q$14)</f>
        <v>0</v>
      </c>
      <c r="AH75" s="397">
        <f t="shared" si="98"/>
        <v>0</v>
      </c>
      <c r="AI75" s="408" t="e">
        <f t="shared" si="99"/>
        <v>#DIV/0!</v>
      </c>
      <c r="AJ75" s="320">
        <f>ПП!T63</f>
        <v>0</v>
      </c>
      <c r="AK75" s="303">
        <f>SUMIFS('Отчет РПЗ(ПЗ)_ПЗИП'!$AD:$AD,'Отчет РПЗ(ПЗ)_ПЗИП'!$D:$D,Справочно!$E40,'Отчет РПЗ(ПЗ)_ПЗИП'!$K:$K,ПП!$S$14)</f>
        <v>0</v>
      </c>
      <c r="AL75" s="397">
        <f t="shared" si="100"/>
        <v>0</v>
      </c>
      <c r="AM75" s="406" t="e">
        <f t="shared" si="101"/>
        <v>#DIV/0!</v>
      </c>
      <c r="AN75" s="318">
        <f t="shared" si="102"/>
        <v>0</v>
      </c>
      <c r="AO75" s="403">
        <f t="shared" si="103"/>
        <v>0</v>
      </c>
      <c r="AP75" s="403">
        <f t="shared" si="104"/>
        <v>0</v>
      </c>
      <c r="AQ75" s="404" t="e">
        <f t="shared" si="105"/>
        <v>#DIV/0!</v>
      </c>
      <c r="AR75" s="201">
        <f>ПП!X63</f>
        <v>0</v>
      </c>
      <c r="AS75" s="287">
        <f>SUMIFS('Отчет РПЗ(ПЗ)_ПЗИП'!$AD:$AD,'Отчет РПЗ(ПЗ)_ПЗИП'!$D:$D,Справочно!$E40,'Отчет РПЗ(ПЗ)_ПЗИП'!$K:$K,ПП!$W$14)</f>
        <v>0</v>
      </c>
      <c r="AT75" s="289">
        <f t="shared" si="106"/>
        <v>0</v>
      </c>
      <c r="AU75" s="392" t="e">
        <f t="shared" si="107"/>
        <v>#DIV/0!</v>
      </c>
      <c r="AV75" s="320">
        <f>ПП!Z63</f>
        <v>0</v>
      </c>
      <c r="AW75" s="287">
        <f>SUMIFS('Отчет РПЗ(ПЗ)_ПЗИП'!$AD:$AD,'Отчет РПЗ(ПЗ)_ПЗИП'!$D:$D,Справочно!$E40,'Отчет РПЗ(ПЗ)_ПЗИП'!$K:$K,ПП!$Y$14)</f>
        <v>0</v>
      </c>
      <c r="AX75" s="289">
        <f t="shared" si="108"/>
        <v>0</v>
      </c>
      <c r="AY75" s="392" t="e">
        <f t="shared" si="109"/>
        <v>#DIV/0!</v>
      </c>
      <c r="AZ75" s="320">
        <f>ПП!AB63</f>
        <v>0</v>
      </c>
      <c r="BA75" s="287">
        <f>SUMIFS('Отчет РПЗ(ПЗ)_ПЗИП'!$AD:$AD,'Отчет РПЗ(ПЗ)_ПЗИП'!$D:$D,Справочно!$E40,'Отчет РПЗ(ПЗ)_ПЗИП'!$K:$K,ПП!$AA$14)</f>
        <v>0</v>
      </c>
      <c r="BB75" s="289">
        <f t="shared" si="110"/>
        <v>0</v>
      </c>
      <c r="BC75" s="385" t="e">
        <f t="shared" si="111"/>
        <v>#DIV/0!</v>
      </c>
      <c r="BD75" s="318">
        <f t="shared" si="112"/>
        <v>0</v>
      </c>
      <c r="BE75" s="382">
        <f t="shared" si="113"/>
        <v>0</v>
      </c>
      <c r="BF75" s="382">
        <f t="shared" si="114"/>
        <v>0</v>
      </c>
      <c r="BG75" s="383" t="e">
        <f t="shared" si="115"/>
        <v>#DIV/0!</v>
      </c>
      <c r="BH75" s="201">
        <f>ПП!AF63</f>
        <v>0</v>
      </c>
      <c r="BI75" s="309">
        <f>SUMIFS('Отчет РПЗ(ПЗ)_ПЗИП'!$AD:$AD,'Отчет РПЗ(ПЗ)_ПЗИП'!$D:$D,Справочно!$E40,'Отчет РПЗ(ПЗ)_ПЗИП'!$K:$K,ПП!$AE$14)</f>
        <v>0</v>
      </c>
      <c r="BJ75" s="368">
        <f t="shared" si="116"/>
        <v>0</v>
      </c>
      <c r="BK75" s="380" t="e">
        <f t="shared" si="117"/>
        <v>#DIV/0!</v>
      </c>
      <c r="BL75" s="320">
        <f>ПП!AH63</f>
        <v>0</v>
      </c>
      <c r="BM75" s="309">
        <f>SUMIFS('Отчет РПЗ(ПЗ)_ПЗИП'!$AD:$AD,'Отчет РПЗ(ПЗ)_ПЗИП'!$D:$D,Справочно!$E40,'Отчет РПЗ(ПЗ)_ПЗИП'!$K:$K,ПП!$AG$14)</f>
        <v>0</v>
      </c>
      <c r="BN75" s="368">
        <f t="shared" si="118"/>
        <v>0</v>
      </c>
      <c r="BO75" s="380" t="e">
        <f t="shared" si="119"/>
        <v>#DIV/0!</v>
      </c>
      <c r="BP75" s="320">
        <f>ПП!AJ63</f>
        <v>0</v>
      </c>
      <c r="BQ75" s="309">
        <f>SUMIFS('Отчет РПЗ(ПЗ)_ПЗИП'!$AD:$AD,'Отчет РПЗ(ПЗ)_ПЗИП'!$D:$D,Справочно!$E40,'Отчет РПЗ(ПЗ)_ПЗИП'!$K:$K,ПП!$AI$14)</f>
        <v>0</v>
      </c>
      <c r="BR75" s="368">
        <f t="shared" si="120"/>
        <v>0</v>
      </c>
      <c r="BS75" s="378" t="e">
        <f t="shared" si="121"/>
        <v>#DIV/0!</v>
      </c>
      <c r="BT75" s="318">
        <f t="shared" si="122"/>
        <v>0</v>
      </c>
      <c r="BU75" s="375">
        <f t="shared" si="123"/>
        <v>0</v>
      </c>
      <c r="BV75" s="375">
        <f t="shared" si="124"/>
        <v>0</v>
      </c>
      <c r="BW75" s="376" t="e">
        <f t="shared" si="125"/>
        <v>#DIV/0!</v>
      </c>
    </row>
    <row r="76" spans="2:75" ht="13.5" thickBot="1" x14ac:dyDescent="0.25">
      <c r="B76" s="71" t="str">
        <f>Справочно!E41</f>
        <v>ОАО "РТ-Авто"</v>
      </c>
      <c r="C76" s="153">
        <f>ПП!B64</f>
        <v>0</v>
      </c>
      <c r="D76" s="152">
        <f>ПП!C64</f>
        <v>0</v>
      </c>
      <c r="E76" s="211">
        <f>ПП!D64</f>
        <v>0</v>
      </c>
      <c r="F76" s="209">
        <f>SUMIF('Отчет РПЗ(ПЗ)_ПЗИП'!$D:$D,Справочно!$E41,'Отчет РПЗ(ПЗ)_ПЗИП'!$AD:$AD)</f>
        <v>0</v>
      </c>
      <c r="G76" s="210">
        <f t="shared" si="84"/>
        <v>0</v>
      </c>
      <c r="H76" s="160" t="e">
        <f t="shared" si="85"/>
        <v>#DIV/0!</v>
      </c>
      <c r="L76" s="346">
        <f>ПП!H64</f>
        <v>0</v>
      </c>
      <c r="M76" s="296">
        <f>SUMIFS('Отчет РПЗ(ПЗ)_ПЗИП'!$AD:$AD,'Отчет РПЗ(ПЗ)_ПЗИП'!$D:$D,Справочно!$E41,'Отчет РПЗ(ПЗ)_ПЗИП'!$K:$K,ПП!$G$14)</f>
        <v>0</v>
      </c>
      <c r="N76" s="296">
        <f t="shared" si="86"/>
        <v>0</v>
      </c>
      <c r="O76" s="347" t="e">
        <f t="shared" si="87"/>
        <v>#DIV/0!</v>
      </c>
      <c r="P76" s="339">
        <f>ПП!J64</f>
        <v>0</v>
      </c>
      <c r="Q76" s="296">
        <f>SUMIFS('Отчет РПЗ(ПЗ)_ПЗИП'!$AD:$AD,'Отчет РПЗ(ПЗ)_ПЗИП'!$D:$D,Справочно!$E41,'Отчет РПЗ(ПЗ)_ПЗИП'!$K:$K,ПП!$I$14)</f>
        <v>0</v>
      </c>
      <c r="R76" s="296">
        <f t="shared" si="88"/>
        <v>0</v>
      </c>
      <c r="S76" s="347" t="e">
        <f t="shared" si="89"/>
        <v>#DIV/0!</v>
      </c>
      <c r="T76" s="339">
        <f>ПП!L64</f>
        <v>0</v>
      </c>
      <c r="U76" s="296">
        <f>SUMIFS('Отчет РПЗ(ПЗ)_ПЗИП'!$AD:$AD,'Отчет РПЗ(ПЗ)_ПЗИП'!$D:$D,Справочно!$E41,'Отчет РПЗ(ПЗ)_ПЗИП'!$K:$K,ПП!$K$14)</f>
        <v>0</v>
      </c>
      <c r="V76" s="296">
        <f t="shared" si="90"/>
        <v>0</v>
      </c>
      <c r="W76" s="348" t="e">
        <f t="shared" si="91"/>
        <v>#DIV/0!</v>
      </c>
      <c r="X76" s="318">
        <f t="shared" si="92"/>
        <v>0</v>
      </c>
      <c r="Y76" s="358">
        <f t="shared" si="93"/>
        <v>0</v>
      </c>
      <c r="Z76" s="358">
        <f t="shared" si="94"/>
        <v>0</v>
      </c>
      <c r="AA76" s="363" t="e">
        <f t="shared" si="95"/>
        <v>#DIV/0!</v>
      </c>
      <c r="AB76" s="201">
        <f>ПП!P64</f>
        <v>0</v>
      </c>
      <c r="AC76" s="303">
        <f>SUMIFS('Отчет РПЗ(ПЗ)_ПЗИП'!$AD:$AD,'Отчет РПЗ(ПЗ)_ПЗИП'!$D:$D,Справочно!$E41,'Отчет РПЗ(ПЗ)_ПЗИП'!$K:$K,ПП!$O$14)</f>
        <v>0</v>
      </c>
      <c r="AD76" s="397">
        <f t="shared" si="96"/>
        <v>0</v>
      </c>
      <c r="AE76" s="408" t="e">
        <f t="shared" si="97"/>
        <v>#DIV/0!</v>
      </c>
      <c r="AF76" s="320">
        <f>ПП!R64</f>
        <v>0</v>
      </c>
      <c r="AG76" s="303">
        <f>SUMIFS('Отчет РПЗ(ПЗ)_ПЗИП'!$AD:$AD,'Отчет РПЗ(ПЗ)_ПЗИП'!$D:$D,Справочно!$E41,'Отчет РПЗ(ПЗ)_ПЗИП'!$K:$K,ПП!$Q$14)</f>
        <v>0</v>
      </c>
      <c r="AH76" s="397">
        <f t="shared" si="98"/>
        <v>0</v>
      </c>
      <c r="AI76" s="408" t="e">
        <f t="shared" si="99"/>
        <v>#DIV/0!</v>
      </c>
      <c r="AJ76" s="320">
        <f>ПП!T64</f>
        <v>0</v>
      </c>
      <c r="AK76" s="303">
        <f>SUMIFS('Отчет РПЗ(ПЗ)_ПЗИП'!$AD:$AD,'Отчет РПЗ(ПЗ)_ПЗИП'!$D:$D,Справочно!$E41,'Отчет РПЗ(ПЗ)_ПЗИП'!$K:$K,ПП!$S$14)</f>
        <v>0</v>
      </c>
      <c r="AL76" s="397">
        <f t="shared" si="100"/>
        <v>0</v>
      </c>
      <c r="AM76" s="406" t="e">
        <f t="shared" si="101"/>
        <v>#DIV/0!</v>
      </c>
      <c r="AN76" s="318">
        <f t="shared" si="102"/>
        <v>0</v>
      </c>
      <c r="AO76" s="403">
        <f t="shared" si="103"/>
        <v>0</v>
      </c>
      <c r="AP76" s="403">
        <f t="shared" si="104"/>
        <v>0</v>
      </c>
      <c r="AQ76" s="404" t="e">
        <f t="shared" si="105"/>
        <v>#DIV/0!</v>
      </c>
      <c r="AR76" s="201">
        <f>ПП!X64</f>
        <v>0</v>
      </c>
      <c r="AS76" s="287">
        <f>SUMIFS('Отчет РПЗ(ПЗ)_ПЗИП'!$AD:$AD,'Отчет РПЗ(ПЗ)_ПЗИП'!$D:$D,Справочно!$E41,'Отчет РПЗ(ПЗ)_ПЗИП'!$K:$K,ПП!$W$14)</f>
        <v>0</v>
      </c>
      <c r="AT76" s="289">
        <f t="shared" si="106"/>
        <v>0</v>
      </c>
      <c r="AU76" s="392" t="e">
        <f t="shared" si="107"/>
        <v>#DIV/0!</v>
      </c>
      <c r="AV76" s="320">
        <f>ПП!Z64</f>
        <v>0</v>
      </c>
      <c r="AW76" s="287">
        <f>SUMIFS('Отчет РПЗ(ПЗ)_ПЗИП'!$AD:$AD,'Отчет РПЗ(ПЗ)_ПЗИП'!$D:$D,Справочно!$E41,'Отчет РПЗ(ПЗ)_ПЗИП'!$K:$K,ПП!$Y$14)</f>
        <v>0</v>
      </c>
      <c r="AX76" s="289">
        <f t="shared" si="108"/>
        <v>0</v>
      </c>
      <c r="AY76" s="392" t="e">
        <f t="shared" si="109"/>
        <v>#DIV/0!</v>
      </c>
      <c r="AZ76" s="320">
        <f>ПП!AB64</f>
        <v>0</v>
      </c>
      <c r="BA76" s="287">
        <f>SUMIFS('Отчет РПЗ(ПЗ)_ПЗИП'!$AD:$AD,'Отчет РПЗ(ПЗ)_ПЗИП'!$D:$D,Справочно!$E41,'Отчет РПЗ(ПЗ)_ПЗИП'!$K:$K,ПП!$AA$14)</f>
        <v>0</v>
      </c>
      <c r="BB76" s="289">
        <f t="shared" si="110"/>
        <v>0</v>
      </c>
      <c r="BC76" s="385" t="e">
        <f t="shared" si="111"/>
        <v>#DIV/0!</v>
      </c>
      <c r="BD76" s="318">
        <f t="shared" si="112"/>
        <v>0</v>
      </c>
      <c r="BE76" s="382">
        <f t="shared" si="113"/>
        <v>0</v>
      </c>
      <c r="BF76" s="382">
        <f t="shared" si="114"/>
        <v>0</v>
      </c>
      <c r="BG76" s="383" t="e">
        <f t="shared" si="115"/>
        <v>#DIV/0!</v>
      </c>
      <c r="BH76" s="201">
        <f>ПП!AF64</f>
        <v>0</v>
      </c>
      <c r="BI76" s="309">
        <f>SUMIFS('Отчет РПЗ(ПЗ)_ПЗИП'!$AD:$AD,'Отчет РПЗ(ПЗ)_ПЗИП'!$D:$D,Справочно!$E41,'Отчет РПЗ(ПЗ)_ПЗИП'!$K:$K,ПП!$AE$14)</f>
        <v>0</v>
      </c>
      <c r="BJ76" s="368">
        <f t="shared" si="116"/>
        <v>0</v>
      </c>
      <c r="BK76" s="380" t="e">
        <f t="shared" si="117"/>
        <v>#DIV/0!</v>
      </c>
      <c r="BL76" s="320">
        <f>ПП!AH64</f>
        <v>0</v>
      </c>
      <c r="BM76" s="309">
        <f>SUMIFS('Отчет РПЗ(ПЗ)_ПЗИП'!$AD:$AD,'Отчет РПЗ(ПЗ)_ПЗИП'!$D:$D,Справочно!$E41,'Отчет РПЗ(ПЗ)_ПЗИП'!$K:$K,ПП!$AG$14)</f>
        <v>0</v>
      </c>
      <c r="BN76" s="368">
        <f t="shared" si="118"/>
        <v>0</v>
      </c>
      <c r="BO76" s="380" t="e">
        <f t="shared" si="119"/>
        <v>#DIV/0!</v>
      </c>
      <c r="BP76" s="320">
        <f>ПП!AJ64</f>
        <v>0</v>
      </c>
      <c r="BQ76" s="309">
        <f>SUMIFS('Отчет РПЗ(ПЗ)_ПЗИП'!$AD:$AD,'Отчет РПЗ(ПЗ)_ПЗИП'!$D:$D,Справочно!$E41,'Отчет РПЗ(ПЗ)_ПЗИП'!$K:$K,ПП!$AI$14)</f>
        <v>0</v>
      </c>
      <c r="BR76" s="368">
        <f t="shared" si="120"/>
        <v>0</v>
      </c>
      <c r="BS76" s="378" t="e">
        <f t="shared" si="121"/>
        <v>#DIV/0!</v>
      </c>
      <c r="BT76" s="318">
        <f t="shared" si="122"/>
        <v>0</v>
      </c>
      <c r="BU76" s="375">
        <f t="shared" si="123"/>
        <v>0</v>
      </c>
      <c r="BV76" s="375">
        <f t="shared" si="124"/>
        <v>0</v>
      </c>
      <c r="BW76" s="376" t="e">
        <f t="shared" si="125"/>
        <v>#DIV/0!</v>
      </c>
    </row>
    <row r="77" spans="2:75" ht="13.5" thickBot="1" x14ac:dyDescent="0.25">
      <c r="B77" s="71" t="str">
        <f>Справочно!E42</f>
        <v>ОАО "РТ-Биотехпром"</v>
      </c>
      <c r="C77" s="153">
        <f>ПП!B65</f>
        <v>0</v>
      </c>
      <c r="D77" s="152">
        <f>ПП!C65</f>
        <v>0</v>
      </c>
      <c r="E77" s="211">
        <f>ПП!D65</f>
        <v>0</v>
      </c>
      <c r="F77" s="209">
        <f>SUMIF('Отчет РПЗ(ПЗ)_ПЗИП'!$D:$D,Справочно!$E42,'Отчет РПЗ(ПЗ)_ПЗИП'!$AD:$AD)</f>
        <v>0</v>
      </c>
      <c r="G77" s="210">
        <f t="shared" si="84"/>
        <v>0</v>
      </c>
      <c r="H77" s="160" t="e">
        <f t="shared" si="85"/>
        <v>#DIV/0!</v>
      </c>
      <c r="L77" s="346">
        <f>ПП!H65</f>
        <v>0</v>
      </c>
      <c r="M77" s="296">
        <f>SUMIFS('Отчет РПЗ(ПЗ)_ПЗИП'!$AD:$AD,'Отчет РПЗ(ПЗ)_ПЗИП'!$D:$D,Справочно!$E42,'Отчет РПЗ(ПЗ)_ПЗИП'!$K:$K,ПП!$G$14)</f>
        <v>0</v>
      </c>
      <c r="N77" s="296">
        <f t="shared" si="86"/>
        <v>0</v>
      </c>
      <c r="O77" s="347" t="e">
        <f t="shared" si="87"/>
        <v>#DIV/0!</v>
      </c>
      <c r="P77" s="339">
        <f>ПП!J65</f>
        <v>0</v>
      </c>
      <c r="Q77" s="296">
        <f>SUMIFS('Отчет РПЗ(ПЗ)_ПЗИП'!$AD:$AD,'Отчет РПЗ(ПЗ)_ПЗИП'!$D:$D,Справочно!$E42,'Отчет РПЗ(ПЗ)_ПЗИП'!$K:$K,ПП!$I$14)</f>
        <v>0</v>
      </c>
      <c r="R77" s="296">
        <f t="shared" si="88"/>
        <v>0</v>
      </c>
      <c r="S77" s="347" t="e">
        <f t="shared" si="89"/>
        <v>#DIV/0!</v>
      </c>
      <c r="T77" s="339">
        <f>ПП!L65</f>
        <v>0</v>
      </c>
      <c r="U77" s="296">
        <f>SUMIFS('Отчет РПЗ(ПЗ)_ПЗИП'!$AD:$AD,'Отчет РПЗ(ПЗ)_ПЗИП'!$D:$D,Справочно!$E42,'Отчет РПЗ(ПЗ)_ПЗИП'!$K:$K,ПП!$K$14)</f>
        <v>0</v>
      </c>
      <c r="V77" s="296">
        <f t="shared" si="90"/>
        <v>0</v>
      </c>
      <c r="W77" s="348" t="e">
        <f t="shared" si="91"/>
        <v>#DIV/0!</v>
      </c>
      <c r="X77" s="318">
        <f t="shared" si="92"/>
        <v>0</v>
      </c>
      <c r="Y77" s="358">
        <f t="shared" si="93"/>
        <v>0</v>
      </c>
      <c r="Z77" s="358">
        <f t="shared" si="94"/>
        <v>0</v>
      </c>
      <c r="AA77" s="363" t="e">
        <f t="shared" si="95"/>
        <v>#DIV/0!</v>
      </c>
      <c r="AB77" s="201">
        <f>ПП!P65</f>
        <v>0</v>
      </c>
      <c r="AC77" s="303">
        <f>SUMIFS('Отчет РПЗ(ПЗ)_ПЗИП'!$AD:$AD,'Отчет РПЗ(ПЗ)_ПЗИП'!$D:$D,Справочно!$E42,'Отчет РПЗ(ПЗ)_ПЗИП'!$K:$K,ПП!$O$14)</f>
        <v>0</v>
      </c>
      <c r="AD77" s="397">
        <f t="shared" si="96"/>
        <v>0</v>
      </c>
      <c r="AE77" s="408" t="e">
        <f t="shared" si="97"/>
        <v>#DIV/0!</v>
      </c>
      <c r="AF77" s="320">
        <f>ПП!R65</f>
        <v>0</v>
      </c>
      <c r="AG77" s="303">
        <f>SUMIFS('Отчет РПЗ(ПЗ)_ПЗИП'!$AD:$AD,'Отчет РПЗ(ПЗ)_ПЗИП'!$D:$D,Справочно!$E42,'Отчет РПЗ(ПЗ)_ПЗИП'!$K:$K,ПП!$Q$14)</f>
        <v>0</v>
      </c>
      <c r="AH77" s="397">
        <f t="shared" si="98"/>
        <v>0</v>
      </c>
      <c r="AI77" s="408" t="e">
        <f t="shared" si="99"/>
        <v>#DIV/0!</v>
      </c>
      <c r="AJ77" s="320">
        <f>ПП!T65</f>
        <v>0</v>
      </c>
      <c r="AK77" s="303">
        <f>SUMIFS('Отчет РПЗ(ПЗ)_ПЗИП'!$AD:$AD,'Отчет РПЗ(ПЗ)_ПЗИП'!$D:$D,Справочно!$E42,'Отчет РПЗ(ПЗ)_ПЗИП'!$K:$K,ПП!$S$14)</f>
        <v>0</v>
      </c>
      <c r="AL77" s="397">
        <f t="shared" si="100"/>
        <v>0</v>
      </c>
      <c r="AM77" s="406" t="e">
        <f t="shared" si="101"/>
        <v>#DIV/0!</v>
      </c>
      <c r="AN77" s="318">
        <f t="shared" si="102"/>
        <v>0</v>
      </c>
      <c r="AO77" s="403">
        <f t="shared" si="103"/>
        <v>0</v>
      </c>
      <c r="AP77" s="403">
        <f t="shared" si="104"/>
        <v>0</v>
      </c>
      <c r="AQ77" s="404" t="e">
        <f t="shared" si="105"/>
        <v>#DIV/0!</v>
      </c>
      <c r="AR77" s="201">
        <f>ПП!X65</f>
        <v>0</v>
      </c>
      <c r="AS77" s="287">
        <f>SUMIFS('Отчет РПЗ(ПЗ)_ПЗИП'!$AD:$AD,'Отчет РПЗ(ПЗ)_ПЗИП'!$D:$D,Справочно!$E42,'Отчет РПЗ(ПЗ)_ПЗИП'!$K:$K,ПП!$W$14)</f>
        <v>0</v>
      </c>
      <c r="AT77" s="289">
        <f t="shared" si="106"/>
        <v>0</v>
      </c>
      <c r="AU77" s="392" t="e">
        <f t="shared" si="107"/>
        <v>#DIV/0!</v>
      </c>
      <c r="AV77" s="320">
        <f>ПП!Z65</f>
        <v>0</v>
      </c>
      <c r="AW77" s="287">
        <f>SUMIFS('Отчет РПЗ(ПЗ)_ПЗИП'!$AD:$AD,'Отчет РПЗ(ПЗ)_ПЗИП'!$D:$D,Справочно!$E42,'Отчет РПЗ(ПЗ)_ПЗИП'!$K:$K,ПП!$Y$14)</f>
        <v>0</v>
      </c>
      <c r="AX77" s="289">
        <f t="shared" si="108"/>
        <v>0</v>
      </c>
      <c r="AY77" s="392" t="e">
        <f t="shared" si="109"/>
        <v>#DIV/0!</v>
      </c>
      <c r="AZ77" s="320">
        <f>ПП!AB65</f>
        <v>0</v>
      </c>
      <c r="BA77" s="287">
        <f>SUMIFS('Отчет РПЗ(ПЗ)_ПЗИП'!$AD:$AD,'Отчет РПЗ(ПЗ)_ПЗИП'!$D:$D,Справочно!$E42,'Отчет РПЗ(ПЗ)_ПЗИП'!$K:$K,ПП!$AA$14)</f>
        <v>0</v>
      </c>
      <c r="BB77" s="289">
        <f t="shared" si="110"/>
        <v>0</v>
      </c>
      <c r="BC77" s="385" t="e">
        <f t="shared" si="111"/>
        <v>#DIV/0!</v>
      </c>
      <c r="BD77" s="318">
        <f t="shared" si="112"/>
        <v>0</v>
      </c>
      <c r="BE77" s="382">
        <f t="shared" si="113"/>
        <v>0</v>
      </c>
      <c r="BF77" s="382">
        <f t="shared" si="114"/>
        <v>0</v>
      </c>
      <c r="BG77" s="383" t="e">
        <f t="shared" si="115"/>
        <v>#DIV/0!</v>
      </c>
      <c r="BH77" s="201">
        <f>ПП!AF65</f>
        <v>0</v>
      </c>
      <c r="BI77" s="309">
        <f>SUMIFS('Отчет РПЗ(ПЗ)_ПЗИП'!$AD:$AD,'Отчет РПЗ(ПЗ)_ПЗИП'!$D:$D,Справочно!$E42,'Отчет РПЗ(ПЗ)_ПЗИП'!$K:$K,ПП!$AE$14)</f>
        <v>0</v>
      </c>
      <c r="BJ77" s="368">
        <f t="shared" si="116"/>
        <v>0</v>
      </c>
      <c r="BK77" s="380" t="e">
        <f t="shared" si="117"/>
        <v>#DIV/0!</v>
      </c>
      <c r="BL77" s="320">
        <f>ПП!AH65</f>
        <v>0</v>
      </c>
      <c r="BM77" s="309">
        <f>SUMIFS('Отчет РПЗ(ПЗ)_ПЗИП'!$AD:$AD,'Отчет РПЗ(ПЗ)_ПЗИП'!$D:$D,Справочно!$E42,'Отчет РПЗ(ПЗ)_ПЗИП'!$K:$K,ПП!$AG$14)</f>
        <v>0</v>
      </c>
      <c r="BN77" s="368">
        <f t="shared" si="118"/>
        <v>0</v>
      </c>
      <c r="BO77" s="380" t="e">
        <f t="shared" si="119"/>
        <v>#DIV/0!</v>
      </c>
      <c r="BP77" s="320">
        <f>ПП!AJ65</f>
        <v>0</v>
      </c>
      <c r="BQ77" s="309">
        <f>SUMIFS('Отчет РПЗ(ПЗ)_ПЗИП'!$AD:$AD,'Отчет РПЗ(ПЗ)_ПЗИП'!$D:$D,Справочно!$E42,'Отчет РПЗ(ПЗ)_ПЗИП'!$K:$K,ПП!$AI$14)</f>
        <v>0</v>
      </c>
      <c r="BR77" s="368">
        <f t="shared" si="120"/>
        <v>0</v>
      </c>
      <c r="BS77" s="378" t="e">
        <f t="shared" si="121"/>
        <v>#DIV/0!</v>
      </c>
      <c r="BT77" s="318">
        <f t="shared" si="122"/>
        <v>0</v>
      </c>
      <c r="BU77" s="375">
        <f t="shared" si="123"/>
        <v>0</v>
      </c>
      <c r="BV77" s="375">
        <f t="shared" si="124"/>
        <v>0</v>
      </c>
      <c r="BW77" s="376" t="e">
        <f t="shared" si="125"/>
        <v>#DIV/0!</v>
      </c>
    </row>
    <row r="78" spans="2:75" ht="13.5" thickBot="1" x14ac:dyDescent="0.25">
      <c r="B78" s="71" t="str">
        <f>Справочно!E43</f>
        <v>ОАО "РТ-Химкомпозит"</v>
      </c>
      <c r="C78" s="153">
        <f>ПП!B66</f>
        <v>0</v>
      </c>
      <c r="D78" s="152">
        <f>ПП!C66</f>
        <v>0</v>
      </c>
      <c r="E78" s="211">
        <f>ПП!D66</f>
        <v>0</v>
      </c>
      <c r="F78" s="209">
        <f>SUMIF('Отчет РПЗ(ПЗ)_ПЗИП'!$D:$D,Справочно!$E43,'Отчет РПЗ(ПЗ)_ПЗИП'!$AD:$AD)</f>
        <v>0</v>
      </c>
      <c r="G78" s="210">
        <f t="shared" si="84"/>
        <v>0</v>
      </c>
      <c r="H78" s="160" t="e">
        <f t="shared" si="85"/>
        <v>#DIV/0!</v>
      </c>
      <c r="L78" s="346">
        <f>ПП!H66</f>
        <v>0</v>
      </c>
      <c r="M78" s="296">
        <f>SUMIFS('Отчет РПЗ(ПЗ)_ПЗИП'!$AD:$AD,'Отчет РПЗ(ПЗ)_ПЗИП'!$D:$D,Справочно!$E43,'Отчет РПЗ(ПЗ)_ПЗИП'!$K:$K,ПП!$G$14)</f>
        <v>0</v>
      </c>
      <c r="N78" s="296">
        <f t="shared" si="86"/>
        <v>0</v>
      </c>
      <c r="O78" s="347" t="e">
        <f t="shared" si="87"/>
        <v>#DIV/0!</v>
      </c>
      <c r="P78" s="339">
        <f>ПП!J66</f>
        <v>0</v>
      </c>
      <c r="Q78" s="296">
        <f>SUMIFS('Отчет РПЗ(ПЗ)_ПЗИП'!$AD:$AD,'Отчет РПЗ(ПЗ)_ПЗИП'!$D:$D,Справочно!$E43,'Отчет РПЗ(ПЗ)_ПЗИП'!$K:$K,ПП!$I$14)</f>
        <v>0</v>
      </c>
      <c r="R78" s="296">
        <f t="shared" si="88"/>
        <v>0</v>
      </c>
      <c r="S78" s="347" t="e">
        <f t="shared" si="89"/>
        <v>#DIV/0!</v>
      </c>
      <c r="T78" s="339">
        <f>ПП!L66</f>
        <v>0</v>
      </c>
      <c r="U78" s="296">
        <f>SUMIFS('Отчет РПЗ(ПЗ)_ПЗИП'!$AD:$AD,'Отчет РПЗ(ПЗ)_ПЗИП'!$D:$D,Справочно!$E43,'Отчет РПЗ(ПЗ)_ПЗИП'!$K:$K,ПП!$K$14)</f>
        <v>0</v>
      </c>
      <c r="V78" s="296">
        <f t="shared" si="90"/>
        <v>0</v>
      </c>
      <c r="W78" s="348" t="e">
        <f t="shared" si="91"/>
        <v>#DIV/0!</v>
      </c>
      <c r="X78" s="318">
        <f t="shared" si="92"/>
        <v>0</v>
      </c>
      <c r="Y78" s="358">
        <f t="shared" si="93"/>
        <v>0</v>
      </c>
      <c r="Z78" s="358">
        <f t="shared" si="94"/>
        <v>0</v>
      </c>
      <c r="AA78" s="363" t="e">
        <f t="shared" si="95"/>
        <v>#DIV/0!</v>
      </c>
      <c r="AB78" s="201">
        <f>ПП!P66</f>
        <v>0</v>
      </c>
      <c r="AC78" s="303">
        <f>SUMIFS('Отчет РПЗ(ПЗ)_ПЗИП'!$AD:$AD,'Отчет РПЗ(ПЗ)_ПЗИП'!$D:$D,Справочно!$E43,'Отчет РПЗ(ПЗ)_ПЗИП'!$K:$K,ПП!$O$14)</f>
        <v>0</v>
      </c>
      <c r="AD78" s="397">
        <f t="shared" si="96"/>
        <v>0</v>
      </c>
      <c r="AE78" s="408" t="e">
        <f t="shared" si="97"/>
        <v>#DIV/0!</v>
      </c>
      <c r="AF78" s="320">
        <f>ПП!R66</f>
        <v>0</v>
      </c>
      <c r="AG78" s="303">
        <f>SUMIFS('Отчет РПЗ(ПЗ)_ПЗИП'!$AD:$AD,'Отчет РПЗ(ПЗ)_ПЗИП'!$D:$D,Справочно!$E43,'Отчет РПЗ(ПЗ)_ПЗИП'!$K:$K,ПП!$Q$14)</f>
        <v>0</v>
      </c>
      <c r="AH78" s="397">
        <f t="shared" si="98"/>
        <v>0</v>
      </c>
      <c r="AI78" s="408" t="e">
        <f t="shared" si="99"/>
        <v>#DIV/0!</v>
      </c>
      <c r="AJ78" s="320">
        <f>ПП!T66</f>
        <v>0</v>
      </c>
      <c r="AK78" s="303">
        <f>SUMIFS('Отчет РПЗ(ПЗ)_ПЗИП'!$AD:$AD,'Отчет РПЗ(ПЗ)_ПЗИП'!$D:$D,Справочно!$E43,'Отчет РПЗ(ПЗ)_ПЗИП'!$K:$K,ПП!$S$14)</f>
        <v>0</v>
      </c>
      <c r="AL78" s="397">
        <f t="shared" si="100"/>
        <v>0</v>
      </c>
      <c r="AM78" s="406" t="e">
        <f t="shared" si="101"/>
        <v>#DIV/0!</v>
      </c>
      <c r="AN78" s="318">
        <f t="shared" si="102"/>
        <v>0</v>
      </c>
      <c r="AO78" s="403">
        <f t="shared" si="103"/>
        <v>0</v>
      </c>
      <c r="AP78" s="403">
        <f t="shared" si="104"/>
        <v>0</v>
      </c>
      <c r="AQ78" s="404" t="e">
        <f t="shared" si="105"/>
        <v>#DIV/0!</v>
      </c>
      <c r="AR78" s="201">
        <f>ПП!X66</f>
        <v>0</v>
      </c>
      <c r="AS78" s="287">
        <f>SUMIFS('Отчет РПЗ(ПЗ)_ПЗИП'!$AD:$AD,'Отчет РПЗ(ПЗ)_ПЗИП'!$D:$D,Справочно!$E43,'Отчет РПЗ(ПЗ)_ПЗИП'!$K:$K,ПП!$W$14)</f>
        <v>0</v>
      </c>
      <c r="AT78" s="289">
        <f t="shared" si="106"/>
        <v>0</v>
      </c>
      <c r="AU78" s="392" t="e">
        <f t="shared" si="107"/>
        <v>#DIV/0!</v>
      </c>
      <c r="AV78" s="320">
        <f>ПП!Z66</f>
        <v>0</v>
      </c>
      <c r="AW78" s="287">
        <f>SUMIFS('Отчет РПЗ(ПЗ)_ПЗИП'!$AD:$AD,'Отчет РПЗ(ПЗ)_ПЗИП'!$D:$D,Справочно!$E43,'Отчет РПЗ(ПЗ)_ПЗИП'!$K:$K,ПП!$Y$14)</f>
        <v>0</v>
      </c>
      <c r="AX78" s="289">
        <f t="shared" si="108"/>
        <v>0</v>
      </c>
      <c r="AY78" s="392" t="e">
        <f t="shared" si="109"/>
        <v>#DIV/0!</v>
      </c>
      <c r="AZ78" s="320">
        <f>ПП!AB66</f>
        <v>0</v>
      </c>
      <c r="BA78" s="287">
        <f>SUMIFS('Отчет РПЗ(ПЗ)_ПЗИП'!$AD:$AD,'Отчет РПЗ(ПЗ)_ПЗИП'!$D:$D,Справочно!$E43,'Отчет РПЗ(ПЗ)_ПЗИП'!$K:$K,ПП!$AA$14)</f>
        <v>0</v>
      </c>
      <c r="BB78" s="289">
        <f t="shared" si="110"/>
        <v>0</v>
      </c>
      <c r="BC78" s="385" t="e">
        <f t="shared" si="111"/>
        <v>#DIV/0!</v>
      </c>
      <c r="BD78" s="318">
        <f t="shared" si="112"/>
        <v>0</v>
      </c>
      <c r="BE78" s="382">
        <f t="shared" si="113"/>
        <v>0</v>
      </c>
      <c r="BF78" s="382">
        <f t="shared" si="114"/>
        <v>0</v>
      </c>
      <c r="BG78" s="383" t="e">
        <f t="shared" si="115"/>
        <v>#DIV/0!</v>
      </c>
      <c r="BH78" s="201">
        <f>ПП!AF66</f>
        <v>0</v>
      </c>
      <c r="BI78" s="309">
        <f>SUMIFS('Отчет РПЗ(ПЗ)_ПЗИП'!$AD:$AD,'Отчет РПЗ(ПЗ)_ПЗИП'!$D:$D,Справочно!$E43,'Отчет РПЗ(ПЗ)_ПЗИП'!$K:$K,ПП!$AE$14)</f>
        <v>0</v>
      </c>
      <c r="BJ78" s="368">
        <f t="shared" si="116"/>
        <v>0</v>
      </c>
      <c r="BK78" s="380" t="e">
        <f t="shared" si="117"/>
        <v>#DIV/0!</v>
      </c>
      <c r="BL78" s="320">
        <f>ПП!AH66</f>
        <v>0</v>
      </c>
      <c r="BM78" s="309">
        <f>SUMIFS('Отчет РПЗ(ПЗ)_ПЗИП'!$AD:$AD,'Отчет РПЗ(ПЗ)_ПЗИП'!$D:$D,Справочно!$E43,'Отчет РПЗ(ПЗ)_ПЗИП'!$K:$K,ПП!$AG$14)</f>
        <v>0</v>
      </c>
      <c r="BN78" s="368">
        <f t="shared" si="118"/>
        <v>0</v>
      </c>
      <c r="BO78" s="380" t="e">
        <f t="shared" si="119"/>
        <v>#DIV/0!</v>
      </c>
      <c r="BP78" s="320">
        <f>ПП!AJ66</f>
        <v>0</v>
      </c>
      <c r="BQ78" s="309">
        <f>SUMIFS('Отчет РПЗ(ПЗ)_ПЗИП'!$AD:$AD,'Отчет РПЗ(ПЗ)_ПЗИП'!$D:$D,Справочно!$E43,'Отчет РПЗ(ПЗ)_ПЗИП'!$K:$K,ПП!$AI$14)</f>
        <v>0</v>
      </c>
      <c r="BR78" s="368">
        <f t="shared" si="120"/>
        <v>0</v>
      </c>
      <c r="BS78" s="378" t="e">
        <f t="shared" si="121"/>
        <v>#DIV/0!</v>
      </c>
      <c r="BT78" s="318">
        <f t="shared" si="122"/>
        <v>0</v>
      </c>
      <c r="BU78" s="375">
        <f t="shared" si="123"/>
        <v>0</v>
      </c>
      <c r="BV78" s="375">
        <f t="shared" si="124"/>
        <v>0</v>
      </c>
      <c r="BW78" s="376" t="e">
        <f t="shared" si="125"/>
        <v>#DIV/0!</v>
      </c>
    </row>
    <row r="79" spans="2:75" ht="13.5" thickBot="1" x14ac:dyDescent="0.25">
      <c r="B79" s="71" t="str">
        <f>Справочно!E44</f>
        <v>АО "Технодинамика"</v>
      </c>
      <c r="C79" s="153">
        <f>ПП!B67</f>
        <v>0</v>
      </c>
      <c r="D79" s="152">
        <f>ПП!C67</f>
        <v>0</v>
      </c>
      <c r="E79" s="211">
        <f>ПП!D67</f>
        <v>0</v>
      </c>
      <c r="F79" s="209">
        <f>SUMIF('Отчет РПЗ(ПЗ)_ПЗИП'!$D:$D,Справочно!$E44,'Отчет РПЗ(ПЗ)_ПЗИП'!$AD:$AD)</f>
        <v>0</v>
      </c>
      <c r="G79" s="210">
        <f t="shared" si="84"/>
        <v>0</v>
      </c>
      <c r="H79" s="160" t="e">
        <f t="shared" si="85"/>
        <v>#DIV/0!</v>
      </c>
      <c r="L79" s="346">
        <f>ПП!H67</f>
        <v>0</v>
      </c>
      <c r="M79" s="296">
        <f>SUMIFS('Отчет РПЗ(ПЗ)_ПЗИП'!$AD:$AD,'Отчет РПЗ(ПЗ)_ПЗИП'!$D:$D,Справочно!$E44,'Отчет РПЗ(ПЗ)_ПЗИП'!$K:$K,ПП!$G$14)</f>
        <v>0</v>
      </c>
      <c r="N79" s="296">
        <f t="shared" si="86"/>
        <v>0</v>
      </c>
      <c r="O79" s="347" t="e">
        <f t="shared" si="87"/>
        <v>#DIV/0!</v>
      </c>
      <c r="P79" s="339">
        <f>ПП!J67</f>
        <v>0</v>
      </c>
      <c r="Q79" s="296">
        <f>SUMIFS('Отчет РПЗ(ПЗ)_ПЗИП'!$AD:$AD,'Отчет РПЗ(ПЗ)_ПЗИП'!$D:$D,Справочно!$E44,'Отчет РПЗ(ПЗ)_ПЗИП'!$K:$K,ПП!$I$14)</f>
        <v>0</v>
      </c>
      <c r="R79" s="296">
        <f t="shared" si="88"/>
        <v>0</v>
      </c>
      <c r="S79" s="347" t="e">
        <f t="shared" si="89"/>
        <v>#DIV/0!</v>
      </c>
      <c r="T79" s="339">
        <f>ПП!L67</f>
        <v>0</v>
      </c>
      <c r="U79" s="296">
        <f>SUMIFS('Отчет РПЗ(ПЗ)_ПЗИП'!$AD:$AD,'Отчет РПЗ(ПЗ)_ПЗИП'!$D:$D,Справочно!$E44,'Отчет РПЗ(ПЗ)_ПЗИП'!$K:$K,ПП!$K$14)</f>
        <v>0</v>
      </c>
      <c r="V79" s="296">
        <f t="shared" si="90"/>
        <v>0</v>
      </c>
      <c r="W79" s="348" t="e">
        <f t="shared" si="91"/>
        <v>#DIV/0!</v>
      </c>
      <c r="X79" s="318">
        <f t="shared" si="92"/>
        <v>0</v>
      </c>
      <c r="Y79" s="358">
        <f t="shared" si="93"/>
        <v>0</v>
      </c>
      <c r="Z79" s="358">
        <f t="shared" si="94"/>
        <v>0</v>
      </c>
      <c r="AA79" s="363" t="e">
        <f t="shared" si="95"/>
        <v>#DIV/0!</v>
      </c>
      <c r="AB79" s="201">
        <f>ПП!P67</f>
        <v>0</v>
      </c>
      <c r="AC79" s="303">
        <f>SUMIFS('Отчет РПЗ(ПЗ)_ПЗИП'!$AD:$AD,'Отчет РПЗ(ПЗ)_ПЗИП'!$D:$D,Справочно!$E44,'Отчет РПЗ(ПЗ)_ПЗИП'!$K:$K,ПП!$O$14)</f>
        <v>0</v>
      </c>
      <c r="AD79" s="397">
        <f t="shared" si="96"/>
        <v>0</v>
      </c>
      <c r="AE79" s="408" t="e">
        <f t="shared" si="97"/>
        <v>#DIV/0!</v>
      </c>
      <c r="AF79" s="320">
        <f>ПП!R67</f>
        <v>0</v>
      </c>
      <c r="AG79" s="303">
        <f>SUMIFS('Отчет РПЗ(ПЗ)_ПЗИП'!$AD:$AD,'Отчет РПЗ(ПЗ)_ПЗИП'!$D:$D,Справочно!$E44,'Отчет РПЗ(ПЗ)_ПЗИП'!$K:$K,ПП!$Q$14)</f>
        <v>0</v>
      </c>
      <c r="AH79" s="397">
        <f t="shared" si="98"/>
        <v>0</v>
      </c>
      <c r="AI79" s="408" t="e">
        <f t="shared" si="99"/>
        <v>#DIV/0!</v>
      </c>
      <c r="AJ79" s="320">
        <f>ПП!T67</f>
        <v>0</v>
      </c>
      <c r="AK79" s="303">
        <f>SUMIFS('Отчет РПЗ(ПЗ)_ПЗИП'!$AD:$AD,'Отчет РПЗ(ПЗ)_ПЗИП'!$D:$D,Справочно!$E44,'Отчет РПЗ(ПЗ)_ПЗИП'!$K:$K,ПП!$S$14)</f>
        <v>0</v>
      </c>
      <c r="AL79" s="397">
        <f t="shared" si="100"/>
        <v>0</v>
      </c>
      <c r="AM79" s="406" t="e">
        <f t="shared" si="101"/>
        <v>#DIV/0!</v>
      </c>
      <c r="AN79" s="318">
        <f t="shared" si="102"/>
        <v>0</v>
      </c>
      <c r="AO79" s="403">
        <f t="shared" si="103"/>
        <v>0</v>
      </c>
      <c r="AP79" s="403">
        <f t="shared" si="104"/>
        <v>0</v>
      </c>
      <c r="AQ79" s="404" t="e">
        <f t="shared" si="105"/>
        <v>#DIV/0!</v>
      </c>
      <c r="AR79" s="201">
        <f>ПП!X67</f>
        <v>0</v>
      </c>
      <c r="AS79" s="287">
        <f>SUMIFS('Отчет РПЗ(ПЗ)_ПЗИП'!$AD:$AD,'Отчет РПЗ(ПЗ)_ПЗИП'!$D:$D,Справочно!$E44,'Отчет РПЗ(ПЗ)_ПЗИП'!$K:$K,ПП!$W$14)</f>
        <v>0</v>
      </c>
      <c r="AT79" s="289">
        <f t="shared" si="106"/>
        <v>0</v>
      </c>
      <c r="AU79" s="392" t="e">
        <f t="shared" si="107"/>
        <v>#DIV/0!</v>
      </c>
      <c r="AV79" s="320">
        <f>ПП!Z67</f>
        <v>0</v>
      </c>
      <c r="AW79" s="287">
        <f>SUMIFS('Отчет РПЗ(ПЗ)_ПЗИП'!$AD:$AD,'Отчет РПЗ(ПЗ)_ПЗИП'!$D:$D,Справочно!$E44,'Отчет РПЗ(ПЗ)_ПЗИП'!$K:$K,ПП!$Y$14)</f>
        <v>0</v>
      </c>
      <c r="AX79" s="289">
        <f t="shared" si="108"/>
        <v>0</v>
      </c>
      <c r="AY79" s="392" t="e">
        <f t="shared" si="109"/>
        <v>#DIV/0!</v>
      </c>
      <c r="AZ79" s="320">
        <f>ПП!AB67</f>
        <v>0</v>
      </c>
      <c r="BA79" s="287">
        <f>SUMIFS('Отчет РПЗ(ПЗ)_ПЗИП'!$AD:$AD,'Отчет РПЗ(ПЗ)_ПЗИП'!$D:$D,Справочно!$E44,'Отчет РПЗ(ПЗ)_ПЗИП'!$K:$K,ПП!$AA$14)</f>
        <v>0</v>
      </c>
      <c r="BB79" s="289">
        <f t="shared" si="110"/>
        <v>0</v>
      </c>
      <c r="BC79" s="385" t="e">
        <f t="shared" si="111"/>
        <v>#DIV/0!</v>
      </c>
      <c r="BD79" s="318">
        <f t="shared" si="112"/>
        <v>0</v>
      </c>
      <c r="BE79" s="382">
        <f t="shared" si="113"/>
        <v>0</v>
      </c>
      <c r="BF79" s="382">
        <f t="shared" si="114"/>
        <v>0</v>
      </c>
      <c r="BG79" s="383" t="e">
        <f t="shared" si="115"/>
        <v>#DIV/0!</v>
      </c>
      <c r="BH79" s="201">
        <f>ПП!AF67</f>
        <v>0</v>
      </c>
      <c r="BI79" s="309">
        <f>SUMIFS('Отчет РПЗ(ПЗ)_ПЗИП'!$AD:$AD,'Отчет РПЗ(ПЗ)_ПЗИП'!$D:$D,Справочно!$E44,'Отчет РПЗ(ПЗ)_ПЗИП'!$K:$K,ПП!$AE$14)</f>
        <v>0</v>
      </c>
      <c r="BJ79" s="368">
        <f t="shared" si="116"/>
        <v>0</v>
      </c>
      <c r="BK79" s="380" t="e">
        <f t="shared" si="117"/>
        <v>#DIV/0!</v>
      </c>
      <c r="BL79" s="320">
        <f>ПП!AH67</f>
        <v>0</v>
      </c>
      <c r="BM79" s="309">
        <f>SUMIFS('Отчет РПЗ(ПЗ)_ПЗИП'!$AD:$AD,'Отчет РПЗ(ПЗ)_ПЗИП'!$D:$D,Справочно!$E44,'Отчет РПЗ(ПЗ)_ПЗИП'!$K:$K,ПП!$AG$14)</f>
        <v>0</v>
      </c>
      <c r="BN79" s="368">
        <f t="shared" si="118"/>
        <v>0</v>
      </c>
      <c r="BO79" s="380" t="e">
        <f t="shared" si="119"/>
        <v>#DIV/0!</v>
      </c>
      <c r="BP79" s="320">
        <f>ПП!AJ67</f>
        <v>0</v>
      </c>
      <c r="BQ79" s="309">
        <f>SUMIFS('Отчет РПЗ(ПЗ)_ПЗИП'!$AD:$AD,'Отчет РПЗ(ПЗ)_ПЗИП'!$D:$D,Справочно!$E44,'Отчет РПЗ(ПЗ)_ПЗИП'!$K:$K,ПП!$AI$14)</f>
        <v>0</v>
      </c>
      <c r="BR79" s="368">
        <f t="shared" si="120"/>
        <v>0</v>
      </c>
      <c r="BS79" s="378" t="e">
        <f t="shared" si="121"/>
        <v>#DIV/0!</v>
      </c>
      <c r="BT79" s="318">
        <f t="shared" si="122"/>
        <v>0</v>
      </c>
      <c r="BU79" s="375">
        <f t="shared" si="123"/>
        <v>0</v>
      </c>
      <c r="BV79" s="375">
        <f t="shared" si="124"/>
        <v>0</v>
      </c>
      <c r="BW79" s="376" t="e">
        <f t="shared" si="125"/>
        <v>#DIV/0!</v>
      </c>
    </row>
    <row r="80" spans="2:75" ht="13.5" thickBot="1" x14ac:dyDescent="0.25">
      <c r="B80" s="71" t="str">
        <f>Справочно!E45</f>
        <v>ОАО "Швабе"</v>
      </c>
      <c r="C80" s="153">
        <f>ПП!B68</f>
        <v>0</v>
      </c>
      <c r="D80" s="152">
        <f>ПП!C68</f>
        <v>0</v>
      </c>
      <c r="E80" s="211">
        <f>ПП!D68</f>
        <v>0</v>
      </c>
      <c r="F80" s="209">
        <f>SUMIF('Отчет РПЗ(ПЗ)_ПЗИП'!$D:$D,Справочно!$E45,'Отчет РПЗ(ПЗ)_ПЗИП'!$AD:$AD)</f>
        <v>0</v>
      </c>
      <c r="G80" s="210">
        <f t="shared" si="84"/>
        <v>0</v>
      </c>
      <c r="H80" s="516" t="e">
        <f t="shared" si="85"/>
        <v>#DIV/0!</v>
      </c>
      <c r="L80" s="346">
        <f>ПП!H68</f>
        <v>0</v>
      </c>
      <c r="M80" s="296">
        <f>SUMIFS('Отчет РПЗ(ПЗ)_ПЗИП'!$AD:$AD,'Отчет РПЗ(ПЗ)_ПЗИП'!$D:$D,Справочно!$E45,'Отчет РПЗ(ПЗ)_ПЗИП'!$K:$K,ПП!$G$14)</f>
        <v>0</v>
      </c>
      <c r="N80" s="296">
        <f t="shared" si="86"/>
        <v>0</v>
      </c>
      <c r="O80" s="347" t="e">
        <f t="shared" si="87"/>
        <v>#DIV/0!</v>
      </c>
      <c r="P80" s="339">
        <f>ПП!J68</f>
        <v>0</v>
      </c>
      <c r="Q80" s="296">
        <f>SUMIFS('Отчет РПЗ(ПЗ)_ПЗИП'!$AD:$AD,'Отчет РПЗ(ПЗ)_ПЗИП'!$D:$D,Справочно!$E45,'Отчет РПЗ(ПЗ)_ПЗИП'!$K:$K,ПП!$I$14)</f>
        <v>0</v>
      </c>
      <c r="R80" s="296">
        <f t="shared" si="88"/>
        <v>0</v>
      </c>
      <c r="S80" s="347" t="e">
        <f t="shared" si="89"/>
        <v>#DIV/0!</v>
      </c>
      <c r="T80" s="339">
        <f>ПП!L68</f>
        <v>0</v>
      </c>
      <c r="U80" s="296">
        <f>SUMIFS('Отчет РПЗ(ПЗ)_ПЗИП'!$AD:$AD,'Отчет РПЗ(ПЗ)_ПЗИП'!$D:$D,Справочно!$E45,'Отчет РПЗ(ПЗ)_ПЗИП'!$K:$K,ПП!$K$14)</f>
        <v>0</v>
      </c>
      <c r="V80" s="296">
        <f t="shared" si="90"/>
        <v>0</v>
      </c>
      <c r="W80" s="348" t="e">
        <f t="shared" si="91"/>
        <v>#DIV/0!</v>
      </c>
      <c r="X80" s="318">
        <f t="shared" si="92"/>
        <v>0</v>
      </c>
      <c r="Y80" s="358">
        <f t="shared" si="93"/>
        <v>0</v>
      </c>
      <c r="Z80" s="358">
        <f t="shared" si="94"/>
        <v>0</v>
      </c>
      <c r="AA80" s="363" t="e">
        <f t="shared" si="95"/>
        <v>#DIV/0!</v>
      </c>
      <c r="AB80" s="201">
        <f>ПП!P68</f>
        <v>0</v>
      </c>
      <c r="AC80" s="303">
        <f>SUMIFS('Отчет РПЗ(ПЗ)_ПЗИП'!$AD:$AD,'Отчет РПЗ(ПЗ)_ПЗИП'!$D:$D,Справочно!$E45,'Отчет РПЗ(ПЗ)_ПЗИП'!$K:$K,ПП!$O$14)</f>
        <v>0</v>
      </c>
      <c r="AD80" s="397">
        <f t="shared" si="96"/>
        <v>0</v>
      </c>
      <c r="AE80" s="408" t="e">
        <f t="shared" si="97"/>
        <v>#DIV/0!</v>
      </c>
      <c r="AF80" s="320">
        <f>ПП!R68</f>
        <v>0</v>
      </c>
      <c r="AG80" s="303">
        <f>SUMIFS('Отчет РПЗ(ПЗ)_ПЗИП'!$AD:$AD,'Отчет РПЗ(ПЗ)_ПЗИП'!$D:$D,Справочно!$E45,'Отчет РПЗ(ПЗ)_ПЗИП'!$K:$K,ПП!$Q$14)</f>
        <v>0</v>
      </c>
      <c r="AH80" s="397">
        <f t="shared" si="98"/>
        <v>0</v>
      </c>
      <c r="AI80" s="408" t="e">
        <f t="shared" si="99"/>
        <v>#DIV/0!</v>
      </c>
      <c r="AJ80" s="320">
        <f>ПП!T68</f>
        <v>0</v>
      </c>
      <c r="AK80" s="303">
        <f>SUMIFS('Отчет РПЗ(ПЗ)_ПЗИП'!$AD:$AD,'Отчет РПЗ(ПЗ)_ПЗИП'!$D:$D,Справочно!$E45,'Отчет РПЗ(ПЗ)_ПЗИП'!$K:$K,ПП!$S$14)</f>
        <v>0</v>
      </c>
      <c r="AL80" s="397">
        <f t="shared" si="100"/>
        <v>0</v>
      </c>
      <c r="AM80" s="406" t="e">
        <f t="shared" si="101"/>
        <v>#DIV/0!</v>
      </c>
      <c r="AN80" s="318">
        <f t="shared" si="102"/>
        <v>0</v>
      </c>
      <c r="AO80" s="403">
        <f t="shared" si="103"/>
        <v>0</v>
      </c>
      <c r="AP80" s="403">
        <f t="shared" si="104"/>
        <v>0</v>
      </c>
      <c r="AQ80" s="404" t="e">
        <f t="shared" si="105"/>
        <v>#DIV/0!</v>
      </c>
      <c r="AR80" s="201">
        <f>ПП!X68</f>
        <v>0</v>
      </c>
      <c r="AS80" s="287">
        <f>SUMIFS('Отчет РПЗ(ПЗ)_ПЗИП'!$AD:$AD,'Отчет РПЗ(ПЗ)_ПЗИП'!$D:$D,Справочно!$E45,'Отчет РПЗ(ПЗ)_ПЗИП'!$K:$K,ПП!$W$14)</f>
        <v>0</v>
      </c>
      <c r="AT80" s="289">
        <f t="shared" si="106"/>
        <v>0</v>
      </c>
      <c r="AU80" s="392" t="e">
        <f t="shared" si="107"/>
        <v>#DIV/0!</v>
      </c>
      <c r="AV80" s="320">
        <f>ПП!Z68</f>
        <v>0</v>
      </c>
      <c r="AW80" s="287">
        <f>SUMIFS('Отчет РПЗ(ПЗ)_ПЗИП'!$AD:$AD,'Отчет РПЗ(ПЗ)_ПЗИП'!$D:$D,Справочно!$E45,'Отчет РПЗ(ПЗ)_ПЗИП'!$K:$K,ПП!$Y$14)</f>
        <v>0</v>
      </c>
      <c r="AX80" s="289">
        <f t="shared" si="108"/>
        <v>0</v>
      </c>
      <c r="AY80" s="392" t="e">
        <f t="shared" si="109"/>
        <v>#DIV/0!</v>
      </c>
      <c r="AZ80" s="320">
        <f>ПП!AB68</f>
        <v>0</v>
      </c>
      <c r="BA80" s="287">
        <f>SUMIFS('Отчет РПЗ(ПЗ)_ПЗИП'!$AD:$AD,'Отчет РПЗ(ПЗ)_ПЗИП'!$D:$D,Справочно!$E45,'Отчет РПЗ(ПЗ)_ПЗИП'!$K:$K,ПП!$AA$14)</f>
        <v>0</v>
      </c>
      <c r="BB80" s="289">
        <f t="shared" si="110"/>
        <v>0</v>
      </c>
      <c r="BC80" s="385" t="e">
        <f t="shared" si="111"/>
        <v>#DIV/0!</v>
      </c>
      <c r="BD80" s="318">
        <f t="shared" si="112"/>
        <v>0</v>
      </c>
      <c r="BE80" s="382">
        <f t="shared" si="113"/>
        <v>0</v>
      </c>
      <c r="BF80" s="382">
        <f t="shared" si="114"/>
        <v>0</v>
      </c>
      <c r="BG80" s="383" t="e">
        <f t="shared" si="115"/>
        <v>#DIV/0!</v>
      </c>
      <c r="BH80" s="201">
        <f>ПП!AF68</f>
        <v>0</v>
      </c>
      <c r="BI80" s="309">
        <f>SUMIFS('Отчет РПЗ(ПЗ)_ПЗИП'!$AD:$AD,'Отчет РПЗ(ПЗ)_ПЗИП'!$D:$D,Справочно!$E45,'Отчет РПЗ(ПЗ)_ПЗИП'!$K:$K,ПП!$AE$14)</f>
        <v>0</v>
      </c>
      <c r="BJ80" s="368">
        <f t="shared" si="116"/>
        <v>0</v>
      </c>
      <c r="BK80" s="380" t="e">
        <f t="shared" si="117"/>
        <v>#DIV/0!</v>
      </c>
      <c r="BL80" s="320">
        <f>ПП!AH68</f>
        <v>0</v>
      </c>
      <c r="BM80" s="309">
        <f>SUMIFS('Отчет РПЗ(ПЗ)_ПЗИП'!$AD:$AD,'Отчет РПЗ(ПЗ)_ПЗИП'!$D:$D,Справочно!$E45,'Отчет РПЗ(ПЗ)_ПЗИП'!$K:$K,ПП!$AG$14)</f>
        <v>0</v>
      </c>
      <c r="BN80" s="368">
        <f t="shared" si="118"/>
        <v>0</v>
      </c>
      <c r="BO80" s="380" t="e">
        <f t="shared" si="119"/>
        <v>#DIV/0!</v>
      </c>
      <c r="BP80" s="320">
        <f>ПП!AJ68</f>
        <v>0</v>
      </c>
      <c r="BQ80" s="309">
        <f>SUMIFS('Отчет РПЗ(ПЗ)_ПЗИП'!$AD:$AD,'Отчет РПЗ(ПЗ)_ПЗИП'!$D:$D,Справочно!$E45,'Отчет РПЗ(ПЗ)_ПЗИП'!$K:$K,ПП!$AI$14)</f>
        <v>0</v>
      </c>
      <c r="BR80" s="368">
        <f t="shared" si="120"/>
        <v>0</v>
      </c>
      <c r="BS80" s="378" t="e">
        <f t="shared" si="121"/>
        <v>#DIV/0!</v>
      </c>
      <c r="BT80" s="318">
        <f t="shared" si="122"/>
        <v>0</v>
      </c>
      <c r="BU80" s="375">
        <f t="shared" si="123"/>
        <v>0</v>
      </c>
      <c r="BV80" s="375">
        <f t="shared" si="124"/>
        <v>0</v>
      </c>
      <c r="BW80" s="376" t="e">
        <f t="shared" si="125"/>
        <v>#DIV/0!</v>
      </c>
    </row>
    <row r="81" spans="2:75" ht="13.5" thickBot="1" x14ac:dyDescent="0.25">
      <c r="B81" s="95" t="s">
        <v>260</v>
      </c>
      <c r="C81" s="74">
        <f t="shared" ref="C81:G81" si="126">SUM(C56:C68)</f>
        <v>25</v>
      </c>
      <c r="D81" s="155">
        <f t="shared" si="126"/>
        <v>9.5785440613026823E-2</v>
      </c>
      <c r="E81" s="212">
        <f t="shared" si="126"/>
        <v>59872875.960000001</v>
      </c>
      <c r="F81" s="213">
        <f t="shared" si="126"/>
        <v>0</v>
      </c>
      <c r="G81" s="214">
        <f t="shared" si="126"/>
        <v>59872875.960000001</v>
      </c>
      <c r="H81" s="517">
        <f t="shared" si="85"/>
        <v>1</v>
      </c>
      <c r="L81" s="316">
        <f t="shared" ref="L81:Z81" si="127">SUM(L56:L68)</f>
        <v>0</v>
      </c>
      <c r="M81" s="274">
        <f t="shared" si="127"/>
        <v>0</v>
      </c>
      <c r="N81" s="274">
        <f t="shared" si="127"/>
        <v>0</v>
      </c>
      <c r="O81" s="324" t="e">
        <f>SUM(O56:O68)</f>
        <v>#DIV/0!</v>
      </c>
      <c r="P81" s="315">
        <f t="shared" si="127"/>
        <v>7472855.96</v>
      </c>
      <c r="Q81" s="274">
        <f t="shared" si="127"/>
        <v>0</v>
      </c>
      <c r="R81" s="274">
        <f t="shared" si="127"/>
        <v>7472855.96</v>
      </c>
      <c r="S81" s="324" t="e">
        <f>SUM(S56:S68)</f>
        <v>#DIV/0!</v>
      </c>
      <c r="T81" s="315">
        <f t="shared" ref="T81" si="128">SUM(T56:T68)</f>
        <v>715200</v>
      </c>
      <c r="U81" s="274">
        <f t="shared" si="127"/>
        <v>0</v>
      </c>
      <c r="V81" s="274">
        <f t="shared" ref="V81" si="129">SUM(V56:V68)</f>
        <v>715200</v>
      </c>
      <c r="W81" s="328" t="e">
        <f>SUM(W56:W68)</f>
        <v>#DIV/0!</v>
      </c>
      <c r="X81" s="318">
        <f t="shared" si="127"/>
        <v>8188055.96</v>
      </c>
      <c r="Y81" s="285">
        <f t="shared" si="127"/>
        <v>0</v>
      </c>
      <c r="Z81" s="285">
        <f t="shared" si="127"/>
        <v>8188055.96</v>
      </c>
      <c r="AA81" s="364" t="e">
        <f>SUM(AA56:AA68)</f>
        <v>#DIV/0!</v>
      </c>
      <c r="AB81" s="316">
        <f t="shared" ref="AB81" si="130">SUM(AB56:AB68)</f>
        <v>23351720</v>
      </c>
      <c r="AC81" s="274">
        <f t="shared" ref="AC81" si="131">SUM(AC56:AC68)</f>
        <v>0</v>
      </c>
      <c r="AD81" s="274">
        <f t="shared" ref="AD81" si="132">SUM(AD56:AD68)</f>
        <v>23351720</v>
      </c>
      <c r="AE81" s="324" t="e">
        <f>SUM(AE56:AE68)</f>
        <v>#DIV/0!</v>
      </c>
      <c r="AF81" s="315">
        <f t="shared" ref="AF81" si="133">SUM(AF56:AF68)</f>
        <v>5000000</v>
      </c>
      <c r="AG81" s="274">
        <f t="shared" ref="AG81" si="134">SUM(AG56:AG68)</f>
        <v>0</v>
      </c>
      <c r="AH81" s="274">
        <f t="shared" ref="AH81" si="135">SUM(AH56:AH68)</f>
        <v>5000000</v>
      </c>
      <c r="AI81" s="324" t="e">
        <f>SUM(AI56:AI68)</f>
        <v>#DIV/0!</v>
      </c>
      <c r="AJ81" s="315">
        <f t="shared" ref="AJ81" si="136">SUM(AJ56:AJ68)</f>
        <v>140000</v>
      </c>
      <c r="AK81" s="274">
        <f t="shared" ref="AK81" si="137">SUM(AK56:AK68)</f>
        <v>0</v>
      </c>
      <c r="AL81" s="274">
        <f t="shared" ref="AL81" si="138">SUM(AL56:AL68)</f>
        <v>140000</v>
      </c>
      <c r="AM81" s="328" t="e">
        <f>SUM(AM56:AM68)</f>
        <v>#DIV/0!</v>
      </c>
      <c r="AN81" s="318">
        <f t="shared" ref="AN81" si="139">SUM(AN56:AN68)</f>
        <v>28491720</v>
      </c>
      <c r="AO81" s="285">
        <f t="shared" ref="AO81" si="140">SUM(AO56:AO68)</f>
        <v>0</v>
      </c>
      <c r="AP81" s="285">
        <f t="shared" ref="AP81" si="141">SUM(AP56:AP68)</f>
        <v>28491720</v>
      </c>
      <c r="AQ81" s="364" t="e">
        <f>SUM(AQ56:AQ68)</f>
        <v>#DIV/0!</v>
      </c>
      <c r="AR81" s="316">
        <f t="shared" ref="AR81" si="142">SUM(AR56:AR68)</f>
        <v>0</v>
      </c>
      <c r="AS81" s="274">
        <f t="shared" ref="AS81" si="143">SUM(AS56:AS68)</f>
        <v>0</v>
      </c>
      <c r="AT81" s="274">
        <f t="shared" ref="AT81" si="144">SUM(AT56:AT68)</f>
        <v>0</v>
      </c>
      <c r="AU81" s="324" t="e">
        <f>SUM(AU56:AU68)</f>
        <v>#DIV/0!</v>
      </c>
      <c r="AV81" s="315">
        <f t="shared" ref="AV81" si="145">SUM(AV56:AV68)</f>
        <v>4000000</v>
      </c>
      <c r="AW81" s="274">
        <f t="shared" ref="AW81" si="146">SUM(AW56:AW68)</f>
        <v>0</v>
      </c>
      <c r="AX81" s="274">
        <f t="shared" ref="AX81" si="147">SUM(AX56:AX68)</f>
        <v>4000000</v>
      </c>
      <c r="AY81" s="324" t="e">
        <f>SUM(AY56:AY68)</f>
        <v>#DIV/0!</v>
      </c>
      <c r="AZ81" s="315">
        <f t="shared" ref="AZ81" si="148">SUM(AZ56:AZ68)</f>
        <v>0</v>
      </c>
      <c r="BA81" s="274">
        <f t="shared" ref="BA81" si="149">SUM(BA56:BA68)</f>
        <v>0</v>
      </c>
      <c r="BB81" s="274">
        <f t="shared" ref="BB81" si="150">SUM(BB56:BB68)</f>
        <v>0</v>
      </c>
      <c r="BC81" s="328" t="e">
        <f>SUM(BC56:BC68)</f>
        <v>#DIV/0!</v>
      </c>
      <c r="BD81" s="318">
        <f t="shared" ref="BD81" si="151">SUM(BD56:BD68)</f>
        <v>4000000</v>
      </c>
      <c r="BE81" s="285">
        <f t="shared" ref="BE81" si="152">SUM(BE56:BE68)</f>
        <v>0</v>
      </c>
      <c r="BF81" s="285">
        <f t="shared" ref="BF81" si="153">SUM(BF56:BF68)</f>
        <v>4000000</v>
      </c>
      <c r="BG81" s="364" t="e">
        <f>SUM(BG56:BG68)</f>
        <v>#DIV/0!</v>
      </c>
      <c r="BH81" s="316">
        <f t="shared" ref="BH81" si="154">SUM(BH56:BH68)</f>
        <v>3216400</v>
      </c>
      <c r="BI81" s="274">
        <f t="shared" ref="BI81" si="155">SUM(BI56:BI68)</f>
        <v>0</v>
      </c>
      <c r="BJ81" s="274">
        <f t="shared" ref="BJ81" si="156">SUM(BJ56:BJ68)</f>
        <v>3216400</v>
      </c>
      <c r="BK81" s="324" t="e">
        <f>SUM(BK56:BK68)</f>
        <v>#DIV/0!</v>
      </c>
      <c r="BL81" s="315">
        <f t="shared" ref="BL81" si="157">SUM(BL56:BL68)</f>
        <v>0</v>
      </c>
      <c r="BM81" s="274">
        <f t="shared" ref="BM81" si="158">SUM(BM56:BM68)</f>
        <v>0</v>
      </c>
      <c r="BN81" s="274">
        <f t="shared" ref="BN81" si="159">SUM(BN56:BN68)</f>
        <v>0</v>
      </c>
      <c r="BO81" s="324" t="e">
        <f>SUM(BO56:BO68)</f>
        <v>#DIV/0!</v>
      </c>
      <c r="BP81" s="315">
        <f t="shared" ref="BP81" si="160">SUM(BP56:BP68)</f>
        <v>0</v>
      </c>
      <c r="BQ81" s="274">
        <f t="shared" ref="BQ81" si="161">SUM(BQ56:BQ68)</f>
        <v>0</v>
      </c>
      <c r="BR81" s="274">
        <f t="shared" ref="BR81" si="162">SUM(BR56:BR68)</f>
        <v>0</v>
      </c>
      <c r="BS81" s="328" t="e">
        <f>SUM(BS56:BS68)</f>
        <v>#DIV/0!</v>
      </c>
      <c r="BT81" s="318">
        <f t="shared" ref="BT81" si="163">SUM(BT56:BT68)</f>
        <v>3216400</v>
      </c>
      <c r="BU81" s="285">
        <f t="shared" ref="BU81" si="164">SUM(BU56:BU68)</f>
        <v>0</v>
      </c>
      <c r="BV81" s="285">
        <f t="shared" ref="BV81" si="165">SUM(BV56:BV68)</f>
        <v>3216400</v>
      </c>
      <c r="BW81" s="364" t="e">
        <f>SUM(BW56:BW68)</f>
        <v>#DIV/0!</v>
      </c>
    </row>
    <row r="82" spans="2:75" x14ac:dyDescent="0.2"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325"/>
    </row>
    <row r="83" spans="2:75" ht="13.5" thickBot="1" x14ac:dyDescent="0.25"/>
    <row r="84" spans="2:75" ht="13.5" thickBot="1" x14ac:dyDescent="0.25">
      <c r="B84" s="73" t="s">
        <v>164</v>
      </c>
      <c r="C84" s="148" t="s">
        <v>125</v>
      </c>
    </row>
    <row r="85" spans="2:75" x14ac:dyDescent="0.2">
      <c r="B85" s="92" t="s">
        <v>50</v>
      </c>
      <c r="C85" s="149">
        <f>COUNTIF('Отчет РПЗ(ПЗ)_ПЗИП'!$E:$E,Справочно!$E3)</f>
        <v>0</v>
      </c>
    </row>
    <row r="86" spans="2:75" x14ac:dyDescent="0.2">
      <c r="B86" s="92" t="s">
        <v>49</v>
      </c>
      <c r="C86" s="150">
        <f>COUNTIF('Отчет РПЗ(ПЗ)_ПЗИП'!$E:$E,Справочно!$E4)</f>
        <v>212</v>
      </c>
    </row>
    <row r="87" spans="2:75" x14ac:dyDescent="0.2">
      <c r="B87" s="92" t="s">
        <v>53</v>
      </c>
      <c r="C87" s="150">
        <f>COUNTIF('Отчет РПЗ(ПЗ)_ПЗИП'!$E:$E,Справочно!$E5)</f>
        <v>0</v>
      </c>
    </row>
    <row r="88" spans="2:75" x14ac:dyDescent="0.2">
      <c r="B88" s="92" t="s">
        <v>282</v>
      </c>
      <c r="C88" s="150">
        <f>COUNTIF('Отчет РПЗ(ПЗ)_ПЗИП'!$E:$E,Справочно!$E6)</f>
        <v>13</v>
      </c>
    </row>
    <row r="89" spans="2:75" x14ac:dyDescent="0.2">
      <c r="B89" s="92" t="s">
        <v>55</v>
      </c>
      <c r="C89" s="150">
        <f>COUNTIF('Отчет РПЗ(ПЗ)_ПЗИП'!$E:$E,Справочно!$E7)</f>
        <v>0</v>
      </c>
    </row>
    <row r="90" spans="2:75" x14ac:dyDescent="0.2">
      <c r="B90" s="92" t="s">
        <v>54</v>
      </c>
      <c r="C90" s="150">
        <f>COUNTIF('Отчет РПЗ(ПЗ)_ПЗИП'!$E:$E,Справочно!$E8)</f>
        <v>0</v>
      </c>
    </row>
    <row r="91" spans="2:75" x14ac:dyDescent="0.2">
      <c r="B91" s="92" t="s">
        <v>58</v>
      </c>
      <c r="C91" s="150">
        <f>COUNTIF('Отчет РПЗ(ПЗ)_ПЗИП'!$E:$E,Справочно!$E9)</f>
        <v>17</v>
      </c>
    </row>
    <row r="92" spans="2:75" x14ac:dyDescent="0.2">
      <c r="B92" s="92" t="s">
        <v>70</v>
      </c>
      <c r="C92" s="150">
        <f>COUNTIF('Отчет РПЗ(ПЗ)_ПЗИП'!$E:$E,Справочно!$E10)</f>
        <v>8</v>
      </c>
    </row>
    <row r="93" spans="2:75" x14ac:dyDescent="0.2">
      <c r="B93" s="92" t="s">
        <v>67</v>
      </c>
      <c r="C93" s="150">
        <f>COUNTIF('Отчет РПЗ(ПЗ)_ПЗИП'!$E:$E,Справочно!$E11)</f>
        <v>9</v>
      </c>
    </row>
    <row r="94" spans="2:75" x14ac:dyDescent="0.2">
      <c r="B94" s="92" t="s">
        <v>68</v>
      </c>
      <c r="C94" s="150">
        <f>COUNTIF('Отчет РПЗ(ПЗ)_ПЗИП'!$E:$E,Справочно!$E12)</f>
        <v>0</v>
      </c>
    </row>
    <row r="95" spans="2:75" ht="13.5" thickBot="1" x14ac:dyDescent="0.25">
      <c r="B95" s="93" t="s">
        <v>69</v>
      </c>
      <c r="C95" s="151">
        <f>COUNTIF('Отчет РПЗ(ПЗ)_ПЗИП'!$E:$E,Справочно!$E13)</f>
        <v>0</v>
      </c>
    </row>
  </sheetData>
  <mergeCells count="149">
    <mergeCell ref="B51:J51"/>
    <mergeCell ref="G15:H15"/>
    <mergeCell ref="C19:E19"/>
    <mergeCell ref="G27:H27"/>
    <mergeCell ref="I27:J27"/>
    <mergeCell ref="C27:D27"/>
    <mergeCell ref="C15:C16"/>
    <mergeCell ref="D15:D16"/>
    <mergeCell ref="C5:D5"/>
    <mergeCell ref="C6:D6"/>
    <mergeCell ref="C7:D7"/>
    <mergeCell ref="C8:D8"/>
    <mergeCell ref="C9:D9"/>
    <mergeCell ref="C10:D10"/>
    <mergeCell ref="C11:D11"/>
    <mergeCell ref="C12:D12"/>
    <mergeCell ref="E27:F27"/>
    <mergeCell ref="G24:G26"/>
    <mergeCell ref="H24:H26"/>
    <mergeCell ref="I24:I26"/>
    <mergeCell ref="J24:J26"/>
    <mergeCell ref="B24:B27"/>
    <mergeCell ref="Z26:AA26"/>
    <mergeCell ref="L26:M26"/>
    <mergeCell ref="N26:O26"/>
    <mergeCell ref="P26:Q26"/>
    <mergeCell ref="B2:J2"/>
    <mergeCell ref="B49:J49"/>
    <mergeCell ref="L15:O15"/>
    <mergeCell ref="L17:L19"/>
    <mergeCell ref="K15:K19"/>
    <mergeCell ref="V17:V19"/>
    <mergeCell ref="W17:W19"/>
    <mergeCell ref="X17:X19"/>
    <mergeCell ref="Y17:Y19"/>
    <mergeCell ref="Z17:Z19"/>
    <mergeCell ref="AA17:AA19"/>
    <mergeCell ref="M17:M19"/>
    <mergeCell ref="N17:N19"/>
    <mergeCell ref="O17:O19"/>
    <mergeCell ref="P17:P19"/>
    <mergeCell ref="C55:E55"/>
    <mergeCell ref="C24:C26"/>
    <mergeCell ref="D24:D26"/>
    <mergeCell ref="E24:E26"/>
    <mergeCell ref="F24:F26"/>
    <mergeCell ref="F54:F55"/>
    <mergeCell ref="L49:AA49"/>
    <mergeCell ref="L51:AA51"/>
    <mergeCell ref="L53:AA53"/>
    <mergeCell ref="R54:S54"/>
    <mergeCell ref="V54:W54"/>
    <mergeCell ref="Z54:AA54"/>
    <mergeCell ref="B53:H53"/>
    <mergeCell ref="G54:H54"/>
    <mergeCell ref="N54:O54"/>
    <mergeCell ref="L25:O25"/>
    <mergeCell ref="L24:AA24"/>
    <mergeCell ref="P25:S25"/>
    <mergeCell ref="X25:AA25"/>
    <mergeCell ref="T25:W25"/>
    <mergeCell ref="R26:S26"/>
    <mergeCell ref="T26:U26"/>
    <mergeCell ref="V26:W26"/>
    <mergeCell ref="X26:Y26"/>
    <mergeCell ref="AB16:AC16"/>
    <mergeCell ref="AD16:AE16"/>
    <mergeCell ref="AB17:AB19"/>
    <mergeCell ref="AC17:AC19"/>
    <mergeCell ref="AD17:AD19"/>
    <mergeCell ref="AE17:AE19"/>
    <mergeCell ref="K14:AA14"/>
    <mergeCell ref="X15:AA15"/>
    <mergeCell ref="L16:M16"/>
    <mergeCell ref="N16:O16"/>
    <mergeCell ref="P16:Q16"/>
    <mergeCell ref="R16:S16"/>
    <mergeCell ref="T16:U16"/>
    <mergeCell ref="V16:W16"/>
    <mergeCell ref="X16:Y16"/>
    <mergeCell ref="Z16:AA16"/>
    <mergeCell ref="AC15:AD15"/>
    <mergeCell ref="Q17:Q19"/>
    <mergeCell ref="R17:R19"/>
    <mergeCell ref="S17:S19"/>
    <mergeCell ref="T17:T19"/>
    <mergeCell ref="P15:S15"/>
    <mergeCell ref="T15:W15"/>
    <mergeCell ref="U17:U19"/>
    <mergeCell ref="BD25:BG25"/>
    <mergeCell ref="AB24:AQ24"/>
    <mergeCell ref="AB25:AE25"/>
    <mergeCell ref="AF25:AI25"/>
    <mergeCell ref="AJ25:AM25"/>
    <mergeCell ref="AN25:AQ25"/>
    <mergeCell ref="AB49:AQ49"/>
    <mergeCell ref="AB51:AQ51"/>
    <mergeCell ref="AB53:AQ53"/>
    <mergeCell ref="AR24:BG24"/>
    <mergeCell ref="AR25:AU25"/>
    <mergeCell ref="AV25:AY25"/>
    <mergeCell ref="AZ25:BC25"/>
    <mergeCell ref="AB26:AC26"/>
    <mergeCell ref="AD26:AE26"/>
    <mergeCell ref="AF26:AG26"/>
    <mergeCell ref="AH26:AI26"/>
    <mergeCell ref="AJ26:AK26"/>
    <mergeCell ref="AL26:AM26"/>
    <mergeCell ref="AN26:AO26"/>
    <mergeCell ref="AP26:AQ26"/>
    <mergeCell ref="AD54:AE54"/>
    <mergeCell ref="AH54:AI54"/>
    <mergeCell ref="AL54:AM54"/>
    <mergeCell ref="AP54:AQ54"/>
    <mergeCell ref="BH24:BW24"/>
    <mergeCell ref="BH25:BK25"/>
    <mergeCell ref="BL25:BO25"/>
    <mergeCell ref="BP25:BS25"/>
    <mergeCell ref="BT25:BW25"/>
    <mergeCell ref="AR53:BG53"/>
    <mergeCell ref="AT54:AU54"/>
    <mergeCell ref="AX54:AY54"/>
    <mergeCell ref="BB54:BC54"/>
    <mergeCell ref="BF54:BG54"/>
    <mergeCell ref="BB26:BC26"/>
    <mergeCell ref="BD26:BE26"/>
    <mergeCell ref="BF26:BG26"/>
    <mergeCell ref="AR49:BG49"/>
    <mergeCell ref="AR51:BG51"/>
    <mergeCell ref="AR26:AS26"/>
    <mergeCell ref="AT26:AU26"/>
    <mergeCell ref="AV26:AW26"/>
    <mergeCell ref="AX26:AY26"/>
    <mergeCell ref="AZ26:BA26"/>
    <mergeCell ref="BH53:BW53"/>
    <mergeCell ref="BJ54:BK54"/>
    <mergeCell ref="BN54:BO54"/>
    <mergeCell ref="BR54:BS54"/>
    <mergeCell ref="BV54:BW54"/>
    <mergeCell ref="BR26:BS26"/>
    <mergeCell ref="BT26:BU26"/>
    <mergeCell ref="BV26:BW26"/>
    <mergeCell ref="BH49:BW49"/>
    <mergeCell ref="BH51:BW51"/>
    <mergeCell ref="BH26:BI26"/>
    <mergeCell ref="BJ26:BK26"/>
    <mergeCell ref="BL26:BM26"/>
    <mergeCell ref="BN26:BO26"/>
    <mergeCell ref="BP26:BQ26"/>
  </mergeCells>
  <conditionalFormatting sqref="E52 C17:E17">
    <cfRule type="cellIs" dxfId="9" priority="250" operator="equal">
      <formula>#REF!</formula>
    </cfRule>
    <cfRule type="cellIs" dxfId="8" priority="251" operator="lessThan">
      <formula>#REF!</formula>
    </cfRule>
  </conditionalFormatting>
  <conditionalFormatting sqref="F17:G17">
    <cfRule type="iconSet" priority="246">
      <iconSet iconSet="3Symbols">
        <cfvo type="percent" val="0"/>
        <cfvo type="percent" val="33"/>
        <cfvo type="num" val="&quot;сумм($D$4:$D$9)&quot;"/>
      </iconSet>
    </cfRule>
  </conditionalFormatting>
  <conditionalFormatting sqref="F17">
    <cfRule type="cellIs" dxfId="7" priority="235" operator="lessThan">
      <formula>$I$52</formula>
    </cfRule>
    <cfRule type="cellIs" dxfId="6" priority="236" operator="greaterThan">
      <formula>$I$52</formula>
    </cfRule>
    <cfRule type="cellIs" dxfId="5" priority="240" operator="equal">
      <formula>$I$52</formula>
    </cfRule>
  </conditionalFormatting>
  <conditionalFormatting sqref="E50">
    <cfRule type="cellIs" dxfId="4" priority="226" operator="greaterThan">
      <formula>$C$50</formula>
    </cfRule>
  </conditionalFormatting>
  <conditionalFormatting sqref="G56:G80">
    <cfRule type="dataBar" priority="22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{1A579634-F42A-4C86-BA41-62741F2B268C}</x14:id>
        </ext>
      </extLst>
    </cfRule>
  </conditionalFormatting>
  <conditionalFormatting sqref="H56:H80">
    <cfRule type="dataBar" priority="22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{9FE6BE17-CB68-458C-BFBA-6318FAB34A09}</x14:id>
        </ext>
      </extLst>
    </cfRule>
  </conditionalFormatting>
  <conditionalFormatting sqref="E28:E47">
    <cfRule type="dataBar" priority="31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{11451E96-2758-4499-9E1B-37467608CE0F}</x14:id>
        </ext>
      </extLst>
    </cfRule>
  </conditionalFormatting>
  <conditionalFormatting sqref="F28:F47">
    <cfRule type="dataBar" priority="31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{90A39BC8-CCE1-4A70-BB79-F2C1D65B24C1}</x14:id>
        </ext>
      </extLst>
    </cfRule>
  </conditionalFormatting>
  <conditionalFormatting sqref="I28:I47">
    <cfRule type="dataBar" priority="317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{9E16245C-2903-4525-9A77-DC39676ABACE}</x14:id>
        </ext>
      </extLst>
    </cfRule>
  </conditionalFormatting>
  <conditionalFormatting sqref="J28:J47">
    <cfRule type="dataBar" priority="3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{1C8F47D6-B3B3-4FDB-9E13-E754F90BEE4B}</x14:id>
        </ext>
      </extLst>
    </cfRule>
  </conditionalFormatting>
  <conditionalFormatting sqref="F28:F47 F50">
    <cfRule type="dataBar" priority="220">
      <dataBar>
        <cfvo type="min"/>
        <cfvo type="max"/>
        <color rgb="FFFF555A"/>
      </dataBar>
    </cfRule>
  </conditionalFormatting>
  <conditionalFormatting sqref="E28:E47 E50">
    <cfRule type="dataBar" priority="219">
      <dataBar>
        <cfvo type="min"/>
        <cfvo type="max"/>
        <color rgb="FFFFB628"/>
      </dataBar>
    </cfRule>
  </conditionalFormatting>
  <conditionalFormatting sqref="I28:I47 I50">
    <cfRule type="dataBar" priority="218">
      <dataBar>
        <cfvo type="min"/>
        <cfvo type="max"/>
        <color rgb="FFD6007B"/>
      </dataBar>
    </cfRule>
  </conditionalFormatting>
  <conditionalFormatting sqref="J28:J47 J50">
    <cfRule type="dataBar" priority="217">
      <dataBar>
        <cfvo type="min"/>
        <cfvo type="max"/>
        <color rgb="FF008AEF"/>
      </dataBar>
    </cfRule>
  </conditionalFormatting>
  <conditionalFormatting sqref="I52">
    <cfRule type="expression" dxfId="3" priority="565">
      <formula>"&lt;&gt;$K$4"</formula>
    </cfRule>
    <cfRule type="cellIs" dxfId="2" priority="566" operator="lessThan">
      <formula>$F$17</formula>
    </cfRule>
    <cfRule type="cellIs" dxfId="1" priority="567" operator="greaterThan">
      <formula>$F$17</formula>
    </cfRule>
    <cfRule type="cellIs" dxfId="0" priority="568" operator="equal">
      <formula>$F$17</formula>
    </cfRule>
    <cfRule type="iconSet" priority="569">
      <iconSet iconSet="3Symbols">
        <cfvo type="percent" val="0"/>
        <cfvo type="percent" val="33"/>
        <cfvo type="num" val="&quot;сумм($D$4:$D$9)&quot;"/>
      </iconSet>
    </cfRule>
  </conditionalFormatting>
  <pageMargins left="0.7" right="0.7" top="0.75" bottom="0.75" header="0.3" footer="0.3"/>
  <pageSetup paperSize="8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A579634-F42A-4C86-BA41-62741F2B268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G56:G80</xm:sqref>
        </x14:conditionalFormatting>
        <x14:conditionalFormatting xmlns:xm="http://schemas.microsoft.com/office/excel/2006/main">
          <x14:cfRule type="dataBar" id="{9FE6BE17-CB68-458C-BFBA-6318FAB34A0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H56:H80</xm:sqref>
        </x14:conditionalFormatting>
        <x14:conditionalFormatting xmlns:xm="http://schemas.microsoft.com/office/excel/2006/main">
          <x14:cfRule type="dataBar" id="{11451E96-2758-4499-9E1B-37467608CE0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E28:E47</xm:sqref>
        </x14:conditionalFormatting>
        <x14:conditionalFormatting xmlns:xm="http://schemas.microsoft.com/office/excel/2006/main">
          <x14:cfRule type="dataBar" id="{90A39BC8-CCE1-4A70-BB79-F2C1D65B24C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F28:F47</xm:sqref>
        </x14:conditionalFormatting>
        <x14:conditionalFormatting xmlns:xm="http://schemas.microsoft.com/office/excel/2006/main">
          <x14:cfRule type="dataBar" id="{9E16245C-2903-4525-9A77-DC39676ABAC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I28:I47</xm:sqref>
        </x14:conditionalFormatting>
        <x14:conditionalFormatting xmlns:xm="http://schemas.microsoft.com/office/excel/2006/main">
          <x14:cfRule type="dataBar" id="{1C8F47D6-B3B3-4FDB-9E13-E754F90BEE4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J28:J47</xm:sqref>
        </x14:conditionalFormatting>
        <x14:conditionalFormatting xmlns:xm="http://schemas.microsoft.com/office/excel/2006/main">
          <x14:cfRule type="iconSet" priority="319" id="{A40F470C-591E-4C05-A0E4-CE794992D6D5}">
            <x14:iconSet iconSet="5Boxes">
              <x14:cfvo type="percent">
                <xm:f>0</xm:f>
              </x14:cfvo>
              <x14:cfvo type="num">
                <xm:f>20</xm:f>
              </x14:cfvo>
              <x14:cfvo type="num">
                <xm:f>40</xm:f>
              </x14:cfvo>
              <x14:cfvo type="num">
                <xm:f>60</xm:f>
              </x14:cfvo>
              <x14:cfvo type="num">
                <xm:f>80</xm:f>
              </x14:cfvo>
            </x14:iconSet>
          </x14:cfRule>
          <xm:sqref>F19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zoomScaleNormal="100" workbookViewId="0">
      <selection activeCell="H25" sqref="H25"/>
    </sheetView>
  </sheetViews>
  <sheetFormatPr defaultRowHeight="12.75" x14ac:dyDescent="0.2"/>
  <cols>
    <col min="1" max="1" width="3.85546875" style="72" customWidth="1"/>
    <col min="2" max="2" width="108.7109375" style="72" customWidth="1"/>
    <col min="3" max="3" width="7.28515625" style="72" customWidth="1"/>
    <col min="4" max="4" width="19" style="72" customWidth="1"/>
    <col min="5" max="16384" width="9.140625" style="72"/>
  </cols>
  <sheetData>
    <row r="2" spans="1:10" x14ac:dyDescent="0.2">
      <c r="B2" s="723" t="s">
        <v>297</v>
      </c>
      <c r="C2" s="723"/>
      <c r="D2" s="723"/>
    </row>
    <row r="3" spans="1:10" x14ac:dyDescent="0.2">
      <c r="B3" s="723" t="s">
        <v>2133</v>
      </c>
      <c r="C3" s="723"/>
      <c r="D3" s="723"/>
      <c r="E3" s="14"/>
      <c r="F3" s="14"/>
      <c r="G3" s="14"/>
      <c r="H3" s="14"/>
      <c r="I3" s="14"/>
      <c r="J3" s="14"/>
    </row>
    <row r="4" spans="1:10" ht="13.5" thickBot="1" x14ac:dyDescent="0.25">
      <c r="B4" s="177"/>
      <c r="C4" s="177"/>
      <c r="D4" s="177"/>
      <c r="E4" s="14"/>
      <c r="F4" s="14"/>
      <c r="G4" s="14"/>
      <c r="H4" s="14"/>
      <c r="I4" s="14"/>
      <c r="J4" s="14"/>
    </row>
    <row r="5" spans="1:10" x14ac:dyDescent="0.2">
      <c r="B5" s="260" t="s">
        <v>2</v>
      </c>
      <c r="C5" s="826" t="str">
        <f>РПЗ!$B5</f>
        <v>Россия, 152907, Ярославская область, г. Рыбинск, пр. Серова, 89</v>
      </c>
      <c r="D5" s="827"/>
    </row>
    <row r="6" spans="1:10" x14ac:dyDescent="0.2">
      <c r="B6" s="260" t="s">
        <v>3</v>
      </c>
      <c r="C6" s="836" t="str">
        <f>РПЗ!$B6</f>
        <v>(4855)59-26-07</v>
      </c>
      <c r="D6" s="837"/>
    </row>
    <row r="7" spans="1:10" x14ac:dyDescent="0.2">
      <c r="B7" s="260" t="s">
        <v>4</v>
      </c>
      <c r="C7" s="836" t="str">
        <f>РПЗ!$B7</f>
        <v>pribor@rzp.su</v>
      </c>
      <c r="D7" s="837"/>
    </row>
    <row r="8" spans="1:10" x14ac:dyDescent="0.2">
      <c r="B8" s="260" t="s">
        <v>5</v>
      </c>
      <c r="C8" s="836">
        <f>РПЗ!$B8</f>
        <v>7610062970</v>
      </c>
      <c r="D8" s="837"/>
    </row>
    <row r="9" spans="1:10" x14ac:dyDescent="0.2">
      <c r="B9" s="260" t="s">
        <v>6</v>
      </c>
      <c r="C9" s="836">
        <f>РПЗ!$B9</f>
        <v>761001001</v>
      </c>
      <c r="D9" s="837"/>
    </row>
    <row r="10" spans="1:10" x14ac:dyDescent="0.2">
      <c r="B10" s="260" t="s">
        <v>7</v>
      </c>
      <c r="C10" s="836">
        <f>РПЗ!$B10</f>
        <v>78415000000</v>
      </c>
      <c r="D10" s="837"/>
    </row>
    <row r="11" spans="1:10" ht="13.5" thickBot="1" x14ac:dyDescent="0.25">
      <c r="B11" s="260" t="s">
        <v>8</v>
      </c>
      <c r="C11" s="834">
        <f>РПЗ!$B11</f>
        <v>0</v>
      </c>
      <c r="D11" s="835"/>
    </row>
    <row r="12" spans="1:10" ht="52.5" customHeight="1" thickBot="1" x14ac:dyDescent="0.25">
      <c r="B12" s="474" t="s">
        <v>375</v>
      </c>
      <c r="C12" s="704" t="s">
        <v>2135</v>
      </c>
      <c r="D12" s="705"/>
    </row>
    <row r="13" spans="1:10" ht="13.5" thickBot="1" x14ac:dyDescent="0.25"/>
    <row r="14" spans="1:10" ht="26.25" thickBot="1" x14ac:dyDescent="0.25">
      <c r="A14" s="221" t="s">
        <v>299</v>
      </c>
      <c r="B14" s="179" t="s">
        <v>300</v>
      </c>
      <c r="C14" s="227" t="s">
        <v>301</v>
      </c>
      <c r="D14" s="228" t="s">
        <v>302</v>
      </c>
    </row>
    <row r="15" spans="1:10" ht="26.25" customHeight="1" x14ac:dyDescent="0.2">
      <c r="A15" s="226">
        <v>1</v>
      </c>
      <c r="B15" s="229" t="s">
        <v>1248</v>
      </c>
      <c r="C15" s="230">
        <f>SUM(C16:C18)</f>
        <v>28</v>
      </c>
      <c r="D15" s="231">
        <f>SUM(D16:D18)</f>
        <v>6863146.79</v>
      </c>
    </row>
    <row r="16" spans="1:10" ht="26.25" customHeight="1" x14ac:dyDescent="0.2">
      <c r="A16" s="224" t="s">
        <v>303</v>
      </c>
      <c r="B16" s="222" t="s">
        <v>316</v>
      </c>
      <c r="C16" s="239">
        <v>5</v>
      </c>
      <c r="D16" s="240">
        <v>4511417.29</v>
      </c>
    </row>
    <row r="17" spans="1:4" ht="26.25" customHeight="1" x14ac:dyDescent="0.2">
      <c r="A17" s="224" t="s">
        <v>304</v>
      </c>
      <c r="B17" s="222" t="s">
        <v>318</v>
      </c>
      <c r="C17" s="239">
        <v>23</v>
      </c>
      <c r="D17" s="240">
        <v>2351729.5</v>
      </c>
    </row>
    <row r="18" spans="1:4" ht="26.25" customHeight="1" thickBot="1" x14ac:dyDescent="0.25">
      <c r="A18" s="225" t="s">
        <v>305</v>
      </c>
      <c r="B18" s="223" t="s">
        <v>1252</v>
      </c>
      <c r="C18" s="241"/>
      <c r="D18" s="242"/>
    </row>
    <row r="19" spans="1:4" ht="26.25" customHeight="1" thickBot="1" x14ac:dyDescent="0.25">
      <c r="A19" s="235">
        <v>2</v>
      </c>
      <c r="B19" s="236" t="s">
        <v>1249</v>
      </c>
      <c r="C19" s="243">
        <v>27</v>
      </c>
      <c r="D19" s="244">
        <v>52553969.5</v>
      </c>
    </row>
    <row r="20" spans="1:4" ht="26.25" customHeight="1" x14ac:dyDescent="0.2">
      <c r="A20" s="226">
        <v>3</v>
      </c>
      <c r="B20" s="229" t="s">
        <v>1251</v>
      </c>
      <c r="C20" s="230">
        <f>SUM(C21:C22,C24)</f>
        <v>19</v>
      </c>
      <c r="D20" s="231">
        <f>SUM(D21:D22,D24)</f>
        <v>45416917.049999997</v>
      </c>
    </row>
    <row r="21" spans="1:4" ht="26.25" customHeight="1" x14ac:dyDescent="0.2">
      <c r="A21" s="224" t="s">
        <v>306</v>
      </c>
      <c r="B21" s="222" t="s">
        <v>319</v>
      </c>
      <c r="C21" s="239">
        <v>3</v>
      </c>
      <c r="D21" s="240">
        <v>6530373.1100000003</v>
      </c>
    </row>
    <row r="22" spans="1:4" ht="26.25" customHeight="1" x14ac:dyDescent="0.2">
      <c r="A22" s="224" t="s">
        <v>307</v>
      </c>
      <c r="B22" s="222" t="s">
        <v>320</v>
      </c>
      <c r="C22" s="239">
        <v>14</v>
      </c>
      <c r="D22" s="240">
        <v>37146699.119999997</v>
      </c>
    </row>
    <row r="23" spans="1:4" ht="26.25" customHeight="1" x14ac:dyDescent="0.2">
      <c r="A23" s="232" t="s">
        <v>308</v>
      </c>
      <c r="B23" s="233" t="s">
        <v>321</v>
      </c>
      <c r="C23" s="245"/>
      <c r="D23" s="246"/>
    </row>
    <row r="24" spans="1:4" ht="26.25" customHeight="1" thickBot="1" x14ac:dyDescent="0.25">
      <c r="A24" s="225" t="s">
        <v>309</v>
      </c>
      <c r="B24" s="234" t="s">
        <v>322</v>
      </c>
      <c r="C24" s="247">
        <v>2</v>
      </c>
      <c r="D24" s="248">
        <v>1739844.82</v>
      </c>
    </row>
    <row r="25" spans="1:4" ht="26.25" customHeight="1" thickBot="1" x14ac:dyDescent="0.25">
      <c r="A25" s="237">
        <v>4</v>
      </c>
      <c r="B25" s="238" t="s">
        <v>310</v>
      </c>
      <c r="C25" s="249">
        <v>3</v>
      </c>
      <c r="D25" s="250">
        <v>3586937.29</v>
      </c>
    </row>
    <row r="26" spans="1:4" ht="26.25" customHeight="1" x14ac:dyDescent="0.2">
      <c r="A26" s="226">
        <v>5</v>
      </c>
      <c r="B26" s="229" t="s">
        <v>374</v>
      </c>
      <c r="C26" s="230">
        <f>SUM(C27:C28)</f>
        <v>0</v>
      </c>
      <c r="D26" s="231">
        <f>SUM(D27:D28)</f>
        <v>0</v>
      </c>
    </row>
    <row r="27" spans="1:4" ht="26.25" customHeight="1" x14ac:dyDescent="0.2">
      <c r="A27" s="224" t="s">
        <v>311</v>
      </c>
      <c r="B27" s="222" t="s">
        <v>1253</v>
      </c>
      <c r="C27" s="239"/>
      <c r="D27" s="240"/>
    </row>
    <row r="28" spans="1:4" ht="26.25" customHeight="1" thickBot="1" x14ac:dyDescent="0.25">
      <c r="A28" s="225" t="s">
        <v>312</v>
      </c>
      <c r="B28" s="223" t="s">
        <v>1254</v>
      </c>
      <c r="C28" s="241"/>
      <c r="D28" s="242"/>
    </row>
    <row r="29" spans="1:4" ht="26.25" customHeight="1" x14ac:dyDescent="0.2">
      <c r="A29" s="226">
        <v>6</v>
      </c>
      <c r="B29" s="229" t="s">
        <v>1257</v>
      </c>
      <c r="C29" s="230">
        <f>SUM(C30:C32)</f>
        <v>0</v>
      </c>
      <c r="D29" s="231">
        <f>SUM(D30:D32)</f>
        <v>0</v>
      </c>
    </row>
    <row r="30" spans="1:4" ht="26.25" customHeight="1" x14ac:dyDescent="0.2">
      <c r="A30" s="224" t="s">
        <v>313</v>
      </c>
      <c r="B30" s="222" t="s">
        <v>1255</v>
      </c>
      <c r="C30" s="239"/>
      <c r="D30" s="240"/>
    </row>
    <row r="31" spans="1:4" ht="26.25" customHeight="1" x14ac:dyDescent="0.2">
      <c r="A31" s="224" t="s">
        <v>314</v>
      </c>
      <c r="B31" s="233" t="s">
        <v>1258</v>
      </c>
      <c r="C31" s="245"/>
      <c r="D31" s="246"/>
    </row>
    <row r="32" spans="1:4" ht="26.25" customHeight="1" thickBot="1" x14ac:dyDescent="0.25">
      <c r="A32" s="224" t="s">
        <v>1256</v>
      </c>
      <c r="B32" s="233" t="s">
        <v>1259</v>
      </c>
      <c r="C32" s="245"/>
      <c r="D32" s="246"/>
    </row>
    <row r="33" spans="1:4" ht="26.25" customHeight="1" x14ac:dyDescent="0.2">
      <c r="A33" s="511">
        <v>7</v>
      </c>
      <c r="B33" s="508" t="s">
        <v>331</v>
      </c>
      <c r="C33" s="509">
        <f>SUM(C34:C35)</f>
        <v>0</v>
      </c>
      <c r="D33" s="510">
        <f>SUM(D34:D35)</f>
        <v>0</v>
      </c>
    </row>
    <row r="34" spans="1:4" ht="26.25" customHeight="1" x14ac:dyDescent="0.2">
      <c r="A34" s="224" t="s">
        <v>315</v>
      </c>
      <c r="B34" s="222" t="s">
        <v>316</v>
      </c>
      <c r="C34" s="239"/>
      <c r="D34" s="240"/>
    </row>
    <row r="35" spans="1:4" ht="26.25" customHeight="1" thickBot="1" x14ac:dyDescent="0.25">
      <c r="A35" s="225" t="s">
        <v>317</v>
      </c>
      <c r="B35" s="223" t="s">
        <v>330</v>
      </c>
      <c r="C35" s="241"/>
      <c r="D35" s="242"/>
    </row>
    <row r="38" spans="1:4" ht="12.75" customHeight="1" x14ac:dyDescent="0.2"/>
    <row r="39" spans="1:4" ht="12.75" customHeight="1" x14ac:dyDescent="0.2"/>
    <row r="40" spans="1:4" ht="12.75" customHeight="1" x14ac:dyDescent="0.2"/>
    <row r="41" spans="1:4" ht="12.75" customHeight="1" x14ac:dyDescent="0.2"/>
    <row r="42" spans="1:4" ht="12.75" customHeight="1" x14ac:dyDescent="0.2"/>
  </sheetData>
  <mergeCells count="10">
    <mergeCell ref="B2:D2"/>
    <mergeCell ref="B3:D3"/>
    <mergeCell ref="C11:D11"/>
    <mergeCell ref="C12:D12"/>
    <mergeCell ref="C9:D9"/>
    <mergeCell ref="C10:D10"/>
    <mergeCell ref="C7:D7"/>
    <mergeCell ref="C8:D8"/>
    <mergeCell ref="C5:D5"/>
    <mergeCell ref="C6:D6"/>
  </mergeCells>
  <pageMargins left="0.39583333333333331" right="0.40625" top="0.5312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2:I59"/>
  <sheetViews>
    <sheetView workbookViewId="0">
      <selection activeCell="E33" sqref="E33"/>
    </sheetView>
  </sheetViews>
  <sheetFormatPr defaultRowHeight="15" x14ac:dyDescent="0.25"/>
  <cols>
    <col min="1" max="1" width="9.140625" style="1"/>
    <col min="2" max="2" width="68" style="1" customWidth="1"/>
    <col min="3" max="3" width="10" style="1" customWidth="1"/>
    <col min="4" max="4" width="5.42578125" style="1" customWidth="1"/>
    <col min="5" max="5" width="32.7109375" style="1" bestFit="1" customWidth="1"/>
    <col min="6" max="6" width="5.85546875" style="1" customWidth="1"/>
    <col min="7" max="7" width="16.140625" style="1" customWidth="1"/>
    <col min="8" max="8" width="9.140625" style="1"/>
    <col min="9" max="9" width="9.7109375" style="1" customWidth="1"/>
    <col min="10" max="16384" width="9.140625" style="1"/>
  </cols>
  <sheetData>
    <row r="2" spans="2:9" x14ac:dyDescent="0.25">
      <c r="B2" s="57" t="s">
        <v>44</v>
      </c>
      <c r="C2" s="57" t="s">
        <v>45</v>
      </c>
      <c r="D2" s="58"/>
      <c r="E2" s="57" t="s">
        <v>46</v>
      </c>
      <c r="F2" s="58"/>
      <c r="G2" s="57" t="s">
        <v>106</v>
      </c>
      <c r="I2" s="57" t="s">
        <v>358</v>
      </c>
    </row>
    <row r="3" spans="2:9" x14ac:dyDescent="0.25">
      <c r="B3" s="59" t="s">
        <v>47</v>
      </c>
      <c r="C3" s="60" t="s">
        <v>48</v>
      </c>
      <c r="D3" s="61"/>
      <c r="E3" s="62" t="s">
        <v>50</v>
      </c>
      <c r="F3" s="61"/>
      <c r="G3" s="62" t="s">
        <v>72</v>
      </c>
      <c r="I3" s="62" t="s">
        <v>359</v>
      </c>
    </row>
    <row r="4" spans="2:9" x14ac:dyDescent="0.25">
      <c r="B4" s="59" t="s">
        <v>51</v>
      </c>
      <c r="C4" s="60" t="s">
        <v>52</v>
      </c>
      <c r="D4" s="61"/>
      <c r="E4" s="62" t="s">
        <v>49</v>
      </c>
      <c r="F4" s="61"/>
      <c r="G4" s="62" t="s">
        <v>73</v>
      </c>
      <c r="I4" s="62" t="s">
        <v>360</v>
      </c>
    </row>
    <row r="5" spans="2:9" ht="15.75" customHeight="1" x14ac:dyDescent="0.25">
      <c r="B5" s="59" t="s">
        <v>56</v>
      </c>
      <c r="C5" s="60" t="s">
        <v>57</v>
      </c>
      <c r="D5" s="61"/>
      <c r="E5" s="62" t="s">
        <v>53</v>
      </c>
      <c r="F5" s="61"/>
      <c r="G5" s="62" t="s">
        <v>74</v>
      </c>
      <c r="I5" s="62" t="s">
        <v>361</v>
      </c>
    </row>
    <row r="6" spans="2:9" ht="15" customHeight="1" x14ac:dyDescent="0.25">
      <c r="B6" s="59" t="s">
        <v>59</v>
      </c>
      <c r="C6" s="60" t="s">
        <v>60</v>
      </c>
      <c r="D6" s="61"/>
      <c r="E6" s="62" t="s">
        <v>282</v>
      </c>
      <c r="F6" s="61"/>
      <c r="G6" s="62" t="s">
        <v>75</v>
      </c>
      <c r="I6" s="62" t="s">
        <v>362</v>
      </c>
    </row>
    <row r="7" spans="2:9" x14ac:dyDescent="0.25">
      <c r="B7" s="59" t="s">
        <v>61</v>
      </c>
      <c r="C7" s="60" t="s">
        <v>62</v>
      </c>
      <c r="D7" s="61"/>
      <c r="E7" s="62" t="s">
        <v>55</v>
      </c>
      <c r="F7" s="61"/>
      <c r="G7" s="62" t="s">
        <v>76</v>
      </c>
      <c r="I7" s="62" t="s">
        <v>363</v>
      </c>
    </row>
    <row r="8" spans="2:9" ht="15" customHeight="1" x14ac:dyDescent="0.25">
      <c r="B8" s="59" t="s">
        <v>63</v>
      </c>
      <c r="C8" s="60" t="s">
        <v>64</v>
      </c>
      <c r="D8" s="61"/>
      <c r="E8" s="62" t="s">
        <v>54</v>
      </c>
      <c r="F8" s="61"/>
      <c r="G8" s="62" t="s">
        <v>77</v>
      </c>
      <c r="I8" s="62" t="s">
        <v>364</v>
      </c>
    </row>
    <row r="9" spans="2:9" x14ac:dyDescent="0.25">
      <c r="B9" s="59" t="s">
        <v>65</v>
      </c>
      <c r="C9" s="60" t="s">
        <v>66</v>
      </c>
      <c r="D9" s="61"/>
      <c r="E9" s="62" t="s">
        <v>58</v>
      </c>
      <c r="F9" s="61"/>
      <c r="G9" s="62" t="s">
        <v>78</v>
      </c>
      <c r="I9" s="62" t="s">
        <v>365</v>
      </c>
    </row>
    <row r="10" spans="2:9" ht="15" customHeight="1" x14ac:dyDescent="0.25">
      <c r="B10" s="61"/>
      <c r="C10" s="61"/>
      <c r="D10" s="61"/>
      <c r="E10" s="62" t="s">
        <v>70</v>
      </c>
      <c r="F10" s="61"/>
      <c r="G10" s="62" t="s">
        <v>79</v>
      </c>
      <c r="I10" s="62" t="s">
        <v>366</v>
      </c>
    </row>
    <row r="11" spans="2:9" ht="15" customHeight="1" x14ac:dyDescent="0.25">
      <c r="B11" s="57" t="s">
        <v>108</v>
      </c>
      <c r="C11" s="57" t="s">
        <v>45</v>
      </c>
      <c r="D11" s="61"/>
      <c r="E11" s="62" t="s">
        <v>67</v>
      </c>
      <c r="F11" s="61"/>
      <c r="G11" s="62" t="s">
        <v>291</v>
      </c>
      <c r="I11" s="62" t="s">
        <v>367</v>
      </c>
    </row>
    <row r="12" spans="2:9" ht="15" customHeight="1" x14ac:dyDescent="0.25">
      <c r="B12" s="59" t="s">
        <v>109</v>
      </c>
      <c r="C12" s="60" t="s">
        <v>110</v>
      </c>
      <c r="D12" s="61"/>
      <c r="E12" s="62" t="s">
        <v>68</v>
      </c>
      <c r="F12" s="61"/>
      <c r="G12" s="62" t="s">
        <v>80</v>
      </c>
      <c r="I12" s="62" t="s">
        <v>368</v>
      </c>
    </row>
    <row r="13" spans="2:9" ht="15" customHeight="1" x14ac:dyDescent="0.25">
      <c r="B13" s="59" t="s">
        <v>181</v>
      </c>
      <c r="C13" s="60" t="s">
        <v>182</v>
      </c>
      <c r="D13" s="61"/>
      <c r="E13" s="62" t="s">
        <v>69</v>
      </c>
      <c r="F13" s="61"/>
      <c r="G13" s="62" t="s">
        <v>81</v>
      </c>
      <c r="I13" s="62" t="s">
        <v>369</v>
      </c>
    </row>
    <row r="14" spans="2:9" ht="15.75" customHeight="1" x14ac:dyDescent="0.25">
      <c r="B14" s="59" t="s">
        <v>111</v>
      </c>
      <c r="C14" s="60" t="s">
        <v>112</v>
      </c>
      <c r="D14" s="61"/>
      <c r="E14" s="58"/>
      <c r="F14" s="61"/>
      <c r="G14" s="62" t="s">
        <v>82</v>
      </c>
      <c r="I14" s="62" t="s">
        <v>370</v>
      </c>
    </row>
    <row r="15" spans="2:9" x14ac:dyDescent="0.25">
      <c r="B15" s="59" t="s">
        <v>185</v>
      </c>
      <c r="C15" s="60" t="s">
        <v>183</v>
      </c>
      <c r="D15" s="61"/>
      <c r="E15" s="57" t="s">
        <v>121</v>
      </c>
      <c r="F15" s="61"/>
      <c r="G15" s="62" t="s">
        <v>83</v>
      </c>
    </row>
    <row r="16" spans="2:9" x14ac:dyDescent="0.25">
      <c r="B16" s="59" t="s">
        <v>113</v>
      </c>
      <c r="C16" s="60" t="s">
        <v>114</v>
      </c>
      <c r="D16" s="61"/>
      <c r="E16" s="60" t="s">
        <v>122</v>
      </c>
      <c r="F16" s="61"/>
      <c r="G16" s="62" t="s">
        <v>84</v>
      </c>
    </row>
    <row r="17" spans="2:7" x14ac:dyDescent="0.25">
      <c r="B17" s="59" t="s">
        <v>186</v>
      </c>
      <c r="C17" s="60" t="s">
        <v>184</v>
      </c>
      <c r="D17" s="61"/>
      <c r="E17" s="60" t="s">
        <v>123</v>
      </c>
      <c r="F17" s="61"/>
      <c r="G17" s="62" t="s">
        <v>85</v>
      </c>
    </row>
    <row r="18" spans="2:7" x14ac:dyDescent="0.25">
      <c r="B18" s="59" t="s">
        <v>115</v>
      </c>
      <c r="C18" s="60" t="s">
        <v>116</v>
      </c>
      <c r="D18" s="61"/>
      <c r="E18" s="60" t="s">
        <v>107</v>
      </c>
      <c r="F18" s="61"/>
      <c r="G18" s="62" t="s">
        <v>86</v>
      </c>
    </row>
    <row r="19" spans="2:7" x14ac:dyDescent="0.25">
      <c r="B19" s="59" t="s">
        <v>187</v>
      </c>
      <c r="C19" s="60" t="s">
        <v>188</v>
      </c>
      <c r="D19" s="61"/>
      <c r="E19" s="61"/>
      <c r="F19" s="61"/>
      <c r="G19" s="62" t="s">
        <v>87</v>
      </c>
    </row>
    <row r="20" spans="2:7" x14ac:dyDescent="0.25">
      <c r="B20" s="59" t="s">
        <v>117</v>
      </c>
      <c r="C20" s="60" t="s">
        <v>118</v>
      </c>
      <c r="D20" s="61"/>
      <c r="E20" s="57" t="s">
        <v>208</v>
      </c>
      <c r="F20" s="61"/>
      <c r="G20" s="62" t="s">
        <v>88</v>
      </c>
    </row>
    <row r="21" spans="2:7" x14ac:dyDescent="0.25">
      <c r="B21" s="59" t="s">
        <v>190</v>
      </c>
      <c r="C21" s="60" t="s">
        <v>189</v>
      </c>
      <c r="D21" s="61"/>
      <c r="E21" s="63" t="s">
        <v>287</v>
      </c>
      <c r="F21" s="61"/>
      <c r="G21" s="62" t="s">
        <v>89</v>
      </c>
    </row>
    <row r="22" spans="2:7" x14ac:dyDescent="0.25">
      <c r="B22" s="59" t="s">
        <v>176</v>
      </c>
      <c r="C22" s="60" t="s">
        <v>196</v>
      </c>
      <c r="D22" s="61"/>
      <c r="E22" s="63" t="s">
        <v>209</v>
      </c>
      <c r="F22" s="61"/>
      <c r="G22" s="62" t="s">
        <v>90</v>
      </c>
    </row>
    <row r="23" spans="2:7" x14ac:dyDescent="0.25">
      <c r="B23" s="59" t="s">
        <v>191</v>
      </c>
      <c r="C23" s="60" t="s">
        <v>197</v>
      </c>
      <c r="D23" s="61"/>
      <c r="E23" s="63" t="s">
        <v>227</v>
      </c>
      <c r="F23" s="61"/>
      <c r="G23" s="62" t="s">
        <v>91</v>
      </c>
    </row>
    <row r="24" spans="2:7" x14ac:dyDescent="0.25">
      <c r="B24" s="59" t="s">
        <v>177</v>
      </c>
      <c r="C24" s="60" t="s">
        <v>198</v>
      </c>
      <c r="D24" s="61"/>
      <c r="E24" s="63" t="s">
        <v>210</v>
      </c>
      <c r="F24" s="61"/>
      <c r="G24" s="62" t="s">
        <v>92</v>
      </c>
    </row>
    <row r="25" spans="2:7" x14ac:dyDescent="0.25">
      <c r="B25" s="59" t="s">
        <v>192</v>
      </c>
      <c r="C25" s="60" t="s">
        <v>199</v>
      </c>
      <c r="D25" s="61"/>
      <c r="E25" s="63" t="s">
        <v>211</v>
      </c>
      <c r="F25" s="61"/>
      <c r="G25" s="62" t="s">
        <v>93</v>
      </c>
    </row>
    <row r="26" spans="2:7" x14ac:dyDescent="0.25">
      <c r="B26" s="59" t="s">
        <v>178</v>
      </c>
      <c r="C26" s="60" t="s">
        <v>201</v>
      </c>
      <c r="D26" s="61"/>
      <c r="E26" s="63" t="s">
        <v>228</v>
      </c>
      <c r="F26" s="61"/>
      <c r="G26" s="62" t="s">
        <v>94</v>
      </c>
    </row>
    <row r="27" spans="2:7" x14ac:dyDescent="0.25">
      <c r="B27" s="59" t="s">
        <v>193</v>
      </c>
      <c r="C27" s="60" t="s">
        <v>200</v>
      </c>
      <c r="D27" s="61"/>
      <c r="E27" s="63" t="s">
        <v>212</v>
      </c>
      <c r="F27" s="61"/>
      <c r="G27" s="62" t="s">
        <v>95</v>
      </c>
    </row>
    <row r="28" spans="2:7" x14ac:dyDescent="0.25">
      <c r="B28" s="59" t="s">
        <v>179</v>
      </c>
      <c r="C28" s="60" t="s">
        <v>202</v>
      </c>
      <c r="D28" s="61"/>
      <c r="E28" s="63" t="s">
        <v>213</v>
      </c>
      <c r="F28" s="61"/>
      <c r="G28" s="62" t="s">
        <v>96</v>
      </c>
    </row>
    <row r="29" spans="2:7" x14ac:dyDescent="0.25">
      <c r="B29" s="59" t="s">
        <v>194</v>
      </c>
      <c r="C29" s="60" t="s">
        <v>203</v>
      </c>
      <c r="D29" s="61"/>
      <c r="E29" s="63" t="s">
        <v>214</v>
      </c>
      <c r="F29" s="61"/>
      <c r="G29" s="62" t="s">
        <v>97</v>
      </c>
    </row>
    <row r="30" spans="2:7" x14ac:dyDescent="0.25">
      <c r="B30" s="59" t="s">
        <v>180</v>
      </c>
      <c r="C30" s="60" t="s">
        <v>205</v>
      </c>
      <c r="D30" s="61"/>
      <c r="E30" s="63" t="s">
        <v>215</v>
      </c>
      <c r="F30" s="61"/>
      <c r="G30" s="62" t="s">
        <v>98</v>
      </c>
    </row>
    <row r="31" spans="2:7" x14ac:dyDescent="0.25">
      <c r="B31" s="59" t="s">
        <v>195</v>
      </c>
      <c r="C31" s="60" t="s">
        <v>204</v>
      </c>
      <c r="D31" s="61"/>
      <c r="E31" s="63" t="s">
        <v>216</v>
      </c>
      <c r="F31" s="61"/>
      <c r="G31" s="62" t="s">
        <v>99</v>
      </c>
    </row>
    <row r="32" spans="2:7" x14ac:dyDescent="0.25">
      <c r="B32" s="59" t="s">
        <v>206</v>
      </c>
      <c r="C32" s="60" t="s">
        <v>207</v>
      </c>
      <c r="D32" s="61"/>
      <c r="E32" s="63" t="s">
        <v>217</v>
      </c>
      <c r="F32" s="61"/>
      <c r="G32" s="62" t="s">
        <v>100</v>
      </c>
    </row>
    <row r="33" spans="2:7" x14ac:dyDescent="0.25">
      <c r="B33" s="59" t="s">
        <v>119</v>
      </c>
      <c r="C33" s="60" t="s">
        <v>120</v>
      </c>
      <c r="D33" s="61"/>
      <c r="E33" s="63" t="s">
        <v>218</v>
      </c>
      <c r="F33" s="61"/>
      <c r="G33" s="62" t="s">
        <v>289</v>
      </c>
    </row>
    <row r="34" spans="2:7" x14ac:dyDescent="0.25">
      <c r="B34" s="59" t="s">
        <v>107</v>
      </c>
      <c r="C34" s="60" t="s">
        <v>66</v>
      </c>
      <c r="D34" s="61"/>
      <c r="E34" s="63" t="s">
        <v>386</v>
      </c>
      <c r="F34" s="61"/>
      <c r="G34" s="62" t="s">
        <v>288</v>
      </c>
    </row>
    <row r="35" spans="2:7" x14ac:dyDescent="0.25">
      <c r="B35" s="61"/>
      <c r="C35" s="61"/>
      <c r="D35" s="61"/>
      <c r="E35" s="63" t="s">
        <v>385</v>
      </c>
      <c r="F35" s="61"/>
      <c r="G35" s="62" t="s">
        <v>101</v>
      </c>
    </row>
    <row r="36" spans="2:7" x14ac:dyDescent="0.25">
      <c r="B36" s="61"/>
      <c r="C36" s="61"/>
      <c r="D36" s="61"/>
      <c r="E36" s="63" t="s">
        <v>387</v>
      </c>
      <c r="F36" s="61"/>
      <c r="G36" s="62" t="s">
        <v>102</v>
      </c>
    </row>
    <row r="37" spans="2:7" ht="25.5" x14ac:dyDescent="0.25">
      <c r="B37" s="57" t="s">
        <v>158</v>
      </c>
      <c r="C37" s="57" t="s">
        <v>45</v>
      </c>
      <c r="D37" s="61"/>
      <c r="E37" s="63" t="s">
        <v>379</v>
      </c>
      <c r="F37" s="61"/>
      <c r="G37" s="62" t="s">
        <v>103</v>
      </c>
    </row>
    <row r="38" spans="2:7" ht="25.5" x14ac:dyDescent="0.25">
      <c r="B38" s="59" t="s">
        <v>157</v>
      </c>
      <c r="C38" s="62" t="s">
        <v>172</v>
      </c>
      <c r="D38" s="61"/>
      <c r="E38" s="63" t="s">
        <v>376</v>
      </c>
      <c r="F38" s="61"/>
      <c r="G38" s="62" t="s">
        <v>290</v>
      </c>
    </row>
    <row r="39" spans="2:7" ht="28.5" customHeight="1" x14ac:dyDescent="0.25">
      <c r="B39" s="59" t="s">
        <v>159</v>
      </c>
      <c r="C39" s="62" t="s">
        <v>173</v>
      </c>
      <c r="D39" s="61"/>
      <c r="E39" s="63" t="s">
        <v>377</v>
      </c>
      <c r="F39" s="61"/>
      <c r="G39" s="62" t="s">
        <v>104</v>
      </c>
    </row>
    <row r="40" spans="2:7" ht="38.25" x14ac:dyDescent="0.25">
      <c r="B40" s="59" t="s">
        <v>160</v>
      </c>
      <c r="C40" s="62" t="s">
        <v>174</v>
      </c>
      <c r="D40" s="61"/>
      <c r="E40" s="63" t="s">
        <v>378</v>
      </c>
      <c r="F40" s="61"/>
      <c r="G40" s="62" t="s">
        <v>105</v>
      </c>
    </row>
    <row r="41" spans="2:7" x14ac:dyDescent="0.25">
      <c r="B41" s="61"/>
      <c r="C41" s="61"/>
      <c r="D41" s="61"/>
      <c r="E41" s="63" t="s">
        <v>380</v>
      </c>
      <c r="F41" s="61"/>
      <c r="G41" s="62" t="s">
        <v>107</v>
      </c>
    </row>
    <row r="42" spans="2:7" x14ac:dyDescent="0.25">
      <c r="B42" s="61"/>
      <c r="C42" s="61"/>
      <c r="D42" s="61"/>
      <c r="E42" s="63" t="s">
        <v>381</v>
      </c>
      <c r="F42" s="61"/>
    </row>
    <row r="43" spans="2:7" x14ac:dyDescent="0.25">
      <c r="B43" s="61"/>
      <c r="C43" s="61"/>
      <c r="D43" s="61"/>
      <c r="E43" s="63" t="s">
        <v>382</v>
      </c>
      <c r="F43" s="61"/>
    </row>
    <row r="44" spans="2:7" x14ac:dyDescent="0.25">
      <c r="B44" s="61"/>
      <c r="C44" s="61"/>
      <c r="D44" s="61"/>
      <c r="E44" s="63" t="s">
        <v>383</v>
      </c>
      <c r="F44" s="61"/>
    </row>
    <row r="45" spans="2:7" x14ac:dyDescent="0.25">
      <c r="B45" s="61"/>
      <c r="C45" s="61"/>
      <c r="D45" s="61"/>
      <c r="E45" s="63" t="s">
        <v>384</v>
      </c>
      <c r="F45" s="61"/>
    </row>
    <row r="46" spans="2:7" x14ac:dyDescent="0.25">
      <c r="B46" s="61"/>
      <c r="C46" s="61"/>
      <c r="D46" s="61"/>
      <c r="E46" s="63" t="s">
        <v>285</v>
      </c>
      <c r="F46" s="61"/>
    </row>
    <row r="47" spans="2:7" x14ac:dyDescent="0.25">
      <c r="B47" s="61"/>
      <c r="C47" s="61"/>
      <c r="D47" s="61"/>
      <c r="E47" s="63" t="s">
        <v>107</v>
      </c>
      <c r="F47" s="61"/>
    </row>
    <row r="48" spans="2:7" x14ac:dyDescent="0.25">
      <c r="B48" s="61"/>
      <c r="C48" s="61"/>
      <c r="D48" s="61"/>
      <c r="E48" s="61"/>
      <c r="F48" s="61"/>
    </row>
    <row r="49" spans="2:6" x14ac:dyDescent="0.25">
      <c r="B49" s="61"/>
      <c r="C49" s="61"/>
      <c r="D49" s="61"/>
      <c r="E49" s="61"/>
      <c r="F49" s="61"/>
    </row>
    <row r="50" spans="2:6" x14ac:dyDescent="0.25">
      <c r="B50" s="61"/>
      <c r="C50" s="61"/>
      <c r="D50" s="61"/>
      <c r="E50" s="61"/>
      <c r="F50" s="61"/>
    </row>
    <row r="51" spans="2:6" x14ac:dyDescent="0.25">
      <c r="B51" s="61"/>
      <c r="C51" s="61"/>
      <c r="D51" s="61"/>
      <c r="E51" s="61"/>
      <c r="F51" s="61"/>
    </row>
    <row r="52" spans="2:6" x14ac:dyDescent="0.25">
      <c r="B52" s="61"/>
      <c r="C52" s="61"/>
      <c r="E52" s="61"/>
    </row>
    <row r="53" spans="2:6" x14ac:dyDescent="0.25">
      <c r="E53" s="61"/>
    </row>
    <row r="54" spans="2:6" x14ac:dyDescent="0.25">
      <c r="E54" s="61"/>
    </row>
    <row r="55" spans="2:6" x14ac:dyDescent="0.25">
      <c r="E55" s="61"/>
    </row>
    <row r="56" spans="2:6" x14ac:dyDescent="0.25">
      <c r="E56" s="61"/>
    </row>
    <row r="57" spans="2:6" x14ac:dyDescent="0.25">
      <c r="E57" s="61"/>
    </row>
    <row r="58" spans="2:6" x14ac:dyDescent="0.25">
      <c r="E58" s="61"/>
    </row>
    <row r="59" spans="2:6" x14ac:dyDescent="0.25">
      <c r="E59" s="6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86"/>
  <sheetViews>
    <sheetView workbookViewId="0">
      <selection activeCell="M11" sqref="M11"/>
    </sheetView>
  </sheetViews>
  <sheetFormatPr defaultRowHeight="15" x14ac:dyDescent="0.25"/>
  <cols>
    <col min="1" max="1" width="3.85546875" style="481" customWidth="1"/>
    <col min="2" max="2" width="29.7109375" style="481" customWidth="1"/>
    <col min="3" max="3" width="5.5703125" style="482" customWidth="1"/>
    <col min="4" max="4" width="27.85546875" style="481" customWidth="1"/>
    <col min="5" max="5" width="5.5703125" style="481" customWidth="1"/>
    <col min="6" max="6" width="27.85546875" style="481" customWidth="1"/>
    <col min="7" max="7" width="5.5703125" style="481" customWidth="1"/>
    <col min="8" max="8" width="27.85546875" style="481" customWidth="1"/>
    <col min="9" max="9" width="5.5703125" style="481" customWidth="1"/>
    <col min="10" max="10" width="27.85546875" style="481" customWidth="1"/>
    <col min="11" max="11" width="5.5703125" style="481" customWidth="1"/>
    <col min="12" max="12" width="27.85546875" style="481" customWidth="1"/>
    <col min="13" max="13" width="5.5703125" style="481" customWidth="1"/>
    <col min="14" max="14" width="27.85546875" style="481" customWidth="1"/>
    <col min="15" max="15" width="5.5703125" style="481" customWidth="1"/>
    <col min="16" max="16" width="27.85546875" style="481" customWidth="1"/>
    <col min="17" max="17" width="5.5703125" style="481" customWidth="1"/>
    <col min="18" max="18" width="27.85546875" style="481" customWidth="1"/>
    <col min="19" max="19" width="5.5703125" style="481" customWidth="1"/>
    <col min="20" max="20" width="27.85546875" style="481" customWidth="1"/>
    <col min="21" max="21" width="5.5703125" style="481" customWidth="1"/>
    <col min="22" max="22" width="27.85546875" style="481" customWidth="1"/>
    <col min="23" max="23" width="5.5703125" style="481" customWidth="1"/>
    <col min="24" max="24" width="27.85546875" style="481" customWidth="1"/>
    <col min="25" max="25" width="5.5703125" style="481" customWidth="1"/>
    <col min="26" max="26" width="27.85546875" style="481" customWidth="1"/>
    <col min="27" max="27" width="5.5703125" style="481" customWidth="1"/>
    <col min="28" max="28" width="27.85546875" style="481" customWidth="1"/>
    <col min="29" max="29" width="5.5703125" style="481" customWidth="1"/>
    <col min="30" max="30" width="27.85546875" style="481" customWidth="1"/>
    <col min="31" max="31" width="5.5703125" style="481" customWidth="1"/>
    <col min="32" max="32" width="27.85546875" style="481" customWidth="1"/>
    <col min="33" max="33" width="5.5703125" style="481" customWidth="1"/>
    <col min="34" max="34" width="27.85546875" style="481" customWidth="1"/>
    <col min="35" max="35" width="5.5703125" style="481" customWidth="1"/>
    <col min="36" max="16384" width="9.140625" style="481"/>
  </cols>
  <sheetData>
    <row r="1" spans="2:35" ht="15.75" thickBot="1" x14ac:dyDescent="0.3"/>
    <row r="2" spans="2:35" ht="15.75" thickBot="1" x14ac:dyDescent="0.3">
      <c r="B2" s="483" t="s">
        <v>389</v>
      </c>
    </row>
    <row r="3" spans="2:35" ht="15.75" thickBot="1" x14ac:dyDescent="0.3">
      <c r="B3" s="484" t="s">
        <v>390</v>
      </c>
    </row>
    <row r="4" spans="2:35" ht="15.75" thickBot="1" x14ac:dyDescent="0.3">
      <c r="B4" s="485" t="s">
        <v>391</v>
      </c>
    </row>
    <row r="5" spans="2:35" ht="15.75" thickBot="1" x14ac:dyDescent="0.3">
      <c r="B5" s="486" t="s">
        <v>1268</v>
      </c>
    </row>
    <row r="6" spans="2:35" ht="15.75" thickBot="1" x14ac:dyDescent="0.3"/>
    <row r="7" spans="2:35" ht="26.25" thickBot="1" x14ac:dyDescent="0.3">
      <c r="B7" s="483" t="s">
        <v>392</v>
      </c>
      <c r="C7" s="483" t="s">
        <v>393</v>
      </c>
      <c r="D7" s="487" t="s">
        <v>394</v>
      </c>
      <c r="E7" s="488" t="s">
        <v>395</v>
      </c>
      <c r="F7" s="487" t="s">
        <v>396</v>
      </c>
      <c r="G7" s="488" t="s">
        <v>397</v>
      </c>
      <c r="H7" s="487" t="s">
        <v>212</v>
      </c>
      <c r="I7" s="488" t="s">
        <v>398</v>
      </c>
      <c r="J7" s="487" t="s">
        <v>399</v>
      </c>
      <c r="K7" s="488" t="s">
        <v>400</v>
      </c>
      <c r="L7" s="487" t="s">
        <v>376</v>
      </c>
      <c r="M7" s="488" t="s">
        <v>401</v>
      </c>
      <c r="N7" s="487" t="s">
        <v>402</v>
      </c>
      <c r="O7" s="488" t="s">
        <v>403</v>
      </c>
      <c r="P7" s="487" t="s">
        <v>404</v>
      </c>
      <c r="Q7" s="488" t="s">
        <v>405</v>
      </c>
      <c r="R7" s="487" t="s">
        <v>381</v>
      </c>
      <c r="S7" s="488" t="s">
        <v>406</v>
      </c>
      <c r="T7" s="487" t="s">
        <v>384</v>
      </c>
      <c r="U7" s="488" t="s">
        <v>407</v>
      </c>
      <c r="V7" s="487" t="s">
        <v>408</v>
      </c>
      <c r="W7" s="488" t="s">
        <v>409</v>
      </c>
      <c r="X7" s="487" t="s">
        <v>410</v>
      </c>
      <c r="Y7" s="488" t="s">
        <v>411</v>
      </c>
      <c r="Z7" s="487" t="s">
        <v>412</v>
      </c>
      <c r="AA7" s="488" t="s">
        <v>413</v>
      </c>
      <c r="AB7" s="487" t="s">
        <v>385</v>
      </c>
      <c r="AC7" s="488" t="s">
        <v>414</v>
      </c>
      <c r="AD7" s="487" t="s">
        <v>415</v>
      </c>
      <c r="AE7" s="488" t="s">
        <v>416</v>
      </c>
      <c r="AF7" s="487" t="s">
        <v>417</v>
      </c>
      <c r="AG7" s="488" t="s">
        <v>418</v>
      </c>
      <c r="AH7" s="487" t="s">
        <v>419</v>
      </c>
      <c r="AI7" s="488">
        <v>1700</v>
      </c>
    </row>
    <row r="8" spans="2:35" ht="25.5" x14ac:dyDescent="0.25">
      <c r="B8" s="489" t="s">
        <v>420</v>
      </c>
      <c r="C8" s="490">
        <v>1101</v>
      </c>
      <c r="D8" s="491" t="s">
        <v>421</v>
      </c>
      <c r="E8" s="492" t="s">
        <v>422</v>
      </c>
      <c r="F8" s="491" t="s">
        <v>423</v>
      </c>
      <c r="G8" s="492" t="s">
        <v>424</v>
      </c>
      <c r="H8" s="491" t="s">
        <v>425</v>
      </c>
      <c r="I8" s="492" t="s">
        <v>426</v>
      </c>
      <c r="J8" s="491" t="s">
        <v>427</v>
      </c>
      <c r="K8" s="493" t="s">
        <v>428</v>
      </c>
      <c r="L8" s="491" t="s">
        <v>429</v>
      </c>
      <c r="M8" s="492" t="s">
        <v>430</v>
      </c>
      <c r="N8" s="491" t="s">
        <v>431</v>
      </c>
      <c r="O8" s="492" t="s">
        <v>432</v>
      </c>
      <c r="P8" s="491" t="s">
        <v>433</v>
      </c>
      <c r="Q8" s="492" t="s">
        <v>434</v>
      </c>
      <c r="R8" s="491" t="s">
        <v>435</v>
      </c>
      <c r="S8" s="492" t="s">
        <v>436</v>
      </c>
      <c r="T8" s="491" t="s">
        <v>437</v>
      </c>
      <c r="U8" s="492" t="s">
        <v>438</v>
      </c>
      <c r="V8" s="491" t="s">
        <v>439</v>
      </c>
      <c r="W8" s="494" t="s">
        <v>440</v>
      </c>
      <c r="X8" s="491" t="s">
        <v>441</v>
      </c>
      <c r="Y8" s="492" t="s">
        <v>442</v>
      </c>
      <c r="Z8" s="504"/>
      <c r="AA8" s="495"/>
      <c r="AB8" s="491" t="s">
        <v>443</v>
      </c>
      <c r="AC8" s="492" t="s">
        <v>444</v>
      </c>
      <c r="AD8" s="491" t="s">
        <v>445</v>
      </c>
      <c r="AE8" s="494" t="s">
        <v>446</v>
      </c>
      <c r="AF8" s="491" t="s">
        <v>447</v>
      </c>
      <c r="AG8" s="492" t="s">
        <v>448</v>
      </c>
      <c r="AH8" s="491" t="s">
        <v>449</v>
      </c>
      <c r="AI8" s="492">
        <v>1701</v>
      </c>
    </row>
    <row r="9" spans="2:35" ht="25.5" x14ac:dyDescent="0.25">
      <c r="B9" s="496" t="s">
        <v>450</v>
      </c>
      <c r="C9" s="497">
        <v>1102</v>
      </c>
      <c r="D9" s="498" t="s">
        <v>451</v>
      </c>
      <c r="E9" s="499" t="s">
        <v>452</v>
      </c>
      <c r="F9" s="498" t="s">
        <v>453</v>
      </c>
      <c r="G9" s="499" t="s">
        <v>454</v>
      </c>
      <c r="H9" s="498" t="s">
        <v>455</v>
      </c>
      <c r="I9" s="499" t="s">
        <v>456</v>
      </c>
      <c r="J9" s="498" t="s">
        <v>457</v>
      </c>
      <c r="K9" s="499" t="s">
        <v>458</v>
      </c>
      <c r="L9" s="498" t="s">
        <v>459</v>
      </c>
      <c r="M9" s="499" t="s">
        <v>460</v>
      </c>
      <c r="N9" s="498" t="s">
        <v>461</v>
      </c>
      <c r="O9" s="499" t="s">
        <v>462</v>
      </c>
      <c r="P9" s="498" t="s">
        <v>463</v>
      </c>
      <c r="Q9" s="499" t="s">
        <v>464</v>
      </c>
      <c r="R9" s="498" t="s">
        <v>465</v>
      </c>
      <c r="S9" s="499" t="s">
        <v>466</v>
      </c>
      <c r="T9" s="498" t="s">
        <v>467</v>
      </c>
      <c r="U9" s="499" t="s">
        <v>468</v>
      </c>
      <c r="V9" s="498" t="s">
        <v>469</v>
      </c>
      <c r="W9" s="500" t="s">
        <v>470</v>
      </c>
      <c r="X9" s="498" t="s">
        <v>471</v>
      </c>
      <c r="Y9" s="499" t="s">
        <v>472</v>
      </c>
      <c r="Z9" s="504"/>
      <c r="AA9" s="501"/>
      <c r="AB9" s="498" t="s">
        <v>473</v>
      </c>
      <c r="AC9" s="499" t="s">
        <v>474</v>
      </c>
      <c r="AD9" s="498" t="s">
        <v>475</v>
      </c>
      <c r="AE9" s="500" t="s">
        <v>476</v>
      </c>
      <c r="AF9" s="498" t="s">
        <v>477</v>
      </c>
      <c r="AG9" s="499" t="s">
        <v>478</v>
      </c>
      <c r="AH9" s="498" t="s">
        <v>479</v>
      </c>
      <c r="AI9" s="499">
        <v>1702</v>
      </c>
    </row>
    <row r="10" spans="2:35" ht="39" thickBot="1" x14ac:dyDescent="0.3">
      <c r="B10" s="496" t="s">
        <v>480</v>
      </c>
      <c r="C10" s="497">
        <v>1103</v>
      </c>
      <c r="D10" s="498" t="s">
        <v>481</v>
      </c>
      <c r="E10" s="499" t="s">
        <v>482</v>
      </c>
      <c r="F10" s="502" t="s">
        <v>483</v>
      </c>
      <c r="G10" s="503" t="s">
        <v>484</v>
      </c>
      <c r="H10" s="498" t="s">
        <v>485</v>
      </c>
      <c r="I10" s="499" t="s">
        <v>486</v>
      </c>
      <c r="J10" s="498" t="s">
        <v>487</v>
      </c>
      <c r="K10" s="499" t="s">
        <v>488</v>
      </c>
      <c r="L10" s="498" t="s">
        <v>489</v>
      </c>
      <c r="M10" s="499" t="s">
        <v>490</v>
      </c>
      <c r="N10" s="498" t="s">
        <v>491</v>
      </c>
      <c r="O10" s="499" t="s">
        <v>492</v>
      </c>
      <c r="P10" s="498" t="s">
        <v>493</v>
      </c>
      <c r="Q10" s="499" t="s">
        <v>494</v>
      </c>
      <c r="R10" s="498" t="s">
        <v>495</v>
      </c>
      <c r="S10" s="499" t="s">
        <v>496</v>
      </c>
      <c r="T10" s="498" t="s">
        <v>497</v>
      </c>
      <c r="U10" s="499" t="s">
        <v>498</v>
      </c>
      <c r="V10" s="498" t="s">
        <v>499</v>
      </c>
      <c r="W10" s="500" t="s">
        <v>500</v>
      </c>
      <c r="X10" s="498" t="s">
        <v>501</v>
      </c>
      <c r="Y10" s="499" t="s">
        <v>502</v>
      </c>
      <c r="Z10" s="504"/>
      <c r="AA10" s="501"/>
      <c r="AB10" s="498" t="s">
        <v>503</v>
      </c>
      <c r="AC10" s="499" t="s">
        <v>504</v>
      </c>
      <c r="AD10" s="498" t="s">
        <v>505</v>
      </c>
      <c r="AE10" s="500" t="s">
        <v>506</v>
      </c>
      <c r="AF10" s="498" t="s">
        <v>507</v>
      </c>
      <c r="AG10" s="499" t="s">
        <v>508</v>
      </c>
      <c r="AH10" s="498" t="s">
        <v>509</v>
      </c>
      <c r="AI10" s="499">
        <v>1703</v>
      </c>
    </row>
    <row r="11" spans="2:35" ht="64.5" thickBot="1" x14ac:dyDescent="0.3">
      <c r="B11" s="496" t="s">
        <v>510</v>
      </c>
      <c r="C11" s="497">
        <v>1104</v>
      </c>
      <c r="D11" s="498" t="s">
        <v>511</v>
      </c>
      <c r="E11" s="499" t="s">
        <v>512</v>
      </c>
      <c r="F11" s="504"/>
      <c r="G11" s="504"/>
      <c r="H11" s="498" t="s">
        <v>513</v>
      </c>
      <c r="I11" s="499" t="s">
        <v>514</v>
      </c>
      <c r="J11" s="498" t="s">
        <v>515</v>
      </c>
      <c r="K11" s="499" t="s">
        <v>516</v>
      </c>
      <c r="L11" s="498" t="s">
        <v>517</v>
      </c>
      <c r="M11" s="499" t="s">
        <v>518</v>
      </c>
      <c r="N11" s="498" t="s">
        <v>519</v>
      </c>
      <c r="O11" s="499" t="s">
        <v>520</v>
      </c>
      <c r="P11" s="498" t="s">
        <v>521</v>
      </c>
      <c r="Q11" s="499" t="s">
        <v>522</v>
      </c>
      <c r="R11" s="498" t="s">
        <v>523</v>
      </c>
      <c r="S11" s="499" t="s">
        <v>524</v>
      </c>
      <c r="T11" s="498" t="s">
        <v>525</v>
      </c>
      <c r="U11" s="499" t="s">
        <v>526</v>
      </c>
      <c r="V11" s="498" t="s">
        <v>527</v>
      </c>
      <c r="W11" s="500" t="s">
        <v>528</v>
      </c>
      <c r="X11" s="498" t="s">
        <v>529</v>
      </c>
      <c r="Y11" s="499" t="s">
        <v>530</v>
      </c>
      <c r="Z11" s="504"/>
      <c r="AA11" s="501"/>
      <c r="AB11" s="498" t="s">
        <v>531</v>
      </c>
      <c r="AC11" s="499" t="s">
        <v>532</v>
      </c>
      <c r="AD11" s="502" t="s">
        <v>533</v>
      </c>
      <c r="AE11" s="505" t="s">
        <v>534</v>
      </c>
      <c r="AF11" s="498" t="s">
        <v>535</v>
      </c>
      <c r="AG11" s="499" t="s">
        <v>536</v>
      </c>
      <c r="AH11" s="498" t="s">
        <v>537</v>
      </c>
      <c r="AI11" s="499">
        <v>1704</v>
      </c>
    </row>
    <row r="12" spans="2:35" ht="25.5" x14ac:dyDescent="0.25">
      <c r="B12" s="496" t="s">
        <v>538</v>
      </c>
      <c r="C12" s="497">
        <v>1105</v>
      </c>
      <c r="D12" s="498" t="s">
        <v>539</v>
      </c>
      <c r="E12" s="499" t="s">
        <v>540</v>
      </c>
      <c r="F12" s="504"/>
      <c r="G12" s="504"/>
      <c r="H12" s="498" t="s">
        <v>541</v>
      </c>
      <c r="I12" s="499" t="s">
        <v>542</v>
      </c>
      <c r="J12" s="498" t="s">
        <v>543</v>
      </c>
      <c r="K12" s="499" t="s">
        <v>544</v>
      </c>
      <c r="L12" s="498" t="s">
        <v>545</v>
      </c>
      <c r="M12" s="499" t="s">
        <v>546</v>
      </c>
      <c r="N12" s="498" t="s">
        <v>547</v>
      </c>
      <c r="O12" s="499" t="s">
        <v>548</v>
      </c>
      <c r="P12" s="498" t="s">
        <v>549</v>
      </c>
      <c r="Q12" s="499" t="s">
        <v>550</v>
      </c>
      <c r="R12" s="498" t="s">
        <v>551</v>
      </c>
      <c r="S12" s="499" t="s">
        <v>552</v>
      </c>
      <c r="T12" s="498" t="s">
        <v>553</v>
      </c>
      <c r="U12" s="499" t="s">
        <v>554</v>
      </c>
      <c r="V12" s="498" t="s">
        <v>555</v>
      </c>
      <c r="W12" s="500" t="s">
        <v>556</v>
      </c>
      <c r="X12" s="498" t="s">
        <v>557</v>
      </c>
      <c r="Y12" s="499" t="s">
        <v>558</v>
      </c>
      <c r="Z12" s="504"/>
      <c r="AA12" s="501"/>
      <c r="AB12" s="498" t="s">
        <v>559</v>
      </c>
      <c r="AC12" s="499" t="s">
        <v>560</v>
      </c>
      <c r="AD12" s="504"/>
      <c r="AE12" s="504"/>
      <c r="AF12" s="498" t="s">
        <v>561</v>
      </c>
      <c r="AG12" s="499" t="s">
        <v>562</v>
      </c>
      <c r="AH12" s="498" t="s">
        <v>563</v>
      </c>
      <c r="AI12" s="499">
        <v>1705</v>
      </c>
    </row>
    <row r="13" spans="2:35" ht="15.75" thickBot="1" x14ac:dyDescent="0.3">
      <c r="B13" s="496" t="s">
        <v>564</v>
      </c>
      <c r="C13" s="497">
        <v>1106</v>
      </c>
      <c r="D13" s="498" t="s">
        <v>565</v>
      </c>
      <c r="E13" s="499" t="s">
        <v>566</v>
      </c>
      <c r="F13" s="504"/>
      <c r="G13" s="504"/>
      <c r="H13" s="498" t="s">
        <v>567</v>
      </c>
      <c r="I13" s="499" t="s">
        <v>568</v>
      </c>
      <c r="J13" s="498" t="s">
        <v>569</v>
      </c>
      <c r="K13" s="499" t="s">
        <v>570</v>
      </c>
      <c r="L13" s="498" t="s">
        <v>571</v>
      </c>
      <c r="M13" s="499" t="s">
        <v>572</v>
      </c>
      <c r="N13" s="502" t="s">
        <v>573</v>
      </c>
      <c r="O13" s="503" t="s">
        <v>574</v>
      </c>
      <c r="P13" s="498" t="s">
        <v>575</v>
      </c>
      <c r="Q13" s="499" t="s">
        <v>576</v>
      </c>
      <c r="R13" s="498" t="s">
        <v>577</v>
      </c>
      <c r="S13" s="499" t="s">
        <v>578</v>
      </c>
      <c r="T13" s="498" t="s">
        <v>579</v>
      </c>
      <c r="U13" s="499" t="s">
        <v>580</v>
      </c>
      <c r="V13" s="498" t="s">
        <v>581</v>
      </c>
      <c r="W13" s="500" t="s">
        <v>582</v>
      </c>
      <c r="X13" s="498" t="s">
        <v>583</v>
      </c>
      <c r="Y13" s="499" t="s">
        <v>584</v>
      </c>
      <c r="Z13" s="504"/>
      <c r="AA13" s="501"/>
      <c r="AB13" s="498" t="s">
        <v>585</v>
      </c>
      <c r="AC13" s="499" t="s">
        <v>586</v>
      </c>
      <c r="AD13" s="504"/>
      <c r="AE13" s="504"/>
      <c r="AF13" s="498" t="s">
        <v>587</v>
      </c>
      <c r="AG13" s="499" t="s">
        <v>588</v>
      </c>
      <c r="AH13" s="498" t="s">
        <v>589</v>
      </c>
      <c r="AI13" s="499">
        <v>1706</v>
      </c>
    </row>
    <row r="14" spans="2:35" ht="25.5" x14ac:dyDescent="0.25">
      <c r="B14" s="496" t="s">
        <v>590</v>
      </c>
      <c r="C14" s="497">
        <v>1107</v>
      </c>
      <c r="D14" s="498" t="s">
        <v>591</v>
      </c>
      <c r="E14" s="499" t="s">
        <v>592</v>
      </c>
      <c r="F14" s="504"/>
      <c r="G14" s="504"/>
      <c r="H14" s="498" t="s">
        <v>593</v>
      </c>
      <c r="I14" s="499" t="s">
        <v>594</v>
      </c>
      <c r="J14" s="498" t="s">
        <v>595</v>
      </c>
      <c r="K14" s="499" t="s">
        <v>596</v>
      </c>
      <c r="L14" s="498" t="s">
        <v>597</v>
      </c>
      <c r="M14" s="499" t="s">
        <v>598</v>
      </c>
      <c r="N14" s="504"/>
      <c r="O14" s="504"/>
      <c r="P14" s="498" t="s">
        <v>599</v>
      </c>
      <c r="Q14" s="499" t="s">
        <v>600</v>
      </c>
      <c r="R14" s="498" t="s">
        <v>601</v>
      </c>
      <c r="S14" s="499" t="s">
        <v>602</v>
      </c>
      <c r="T14" s="498" t="s">
        <v>603</v>
      </c>
      <c r="U14" s="499" t="s">
        <v>604</v>
      </c>
      <c r="V14" s="498" t="s">
        <v>605</v>
      </c>
      <c r="W14" s="500" t="s">
        <v>606</v>
      </c>
      <c r="X14" s="498" t="s">
        <v>607</v>
      </c>
      <c r="Y14" s="499" t="s">
        <v>608</v>
      </c>
      <c r="Z14" s="504"/>
      <c r="AA14" s="501"/>
      <c r="AB14" s="498" t="s">
        <v>609</v>
      </c>
      <c r="AC14" s="499" t="s">
        <v>610</v>
      </c>
      <c r="AD14" s="504"/>
      <c r="AE14" s="504"/>
      <c r="AF14" s="498" t="s">
        <v>611</v>
      </c>
      <c r="AG14" s="499" t="s">
        <v>612</v>
      </c>
      <c r="AH14" s="498" t="s">
        <v>613</v>
      </c>
      <c r="AI14" s="499">
        <v>1707</v>
      </c>
    </row>
    <row r="15" spans="2:35" ht="26.25" thickBot="1" x14ac:dyDescent="0.3">
      <c r="B15" s="496" t="s">
        <v>614</v>
      </c>
      <c r="C15" s="497">
        <v>1108</v>
      </c>
      <c r="D15" s="498" t="s">
        <v>615</v>
      </c>
      <c r="E15" s="499" t="s">
        <v>616</v>
      </c>
      <c r="F15" s="504"/>
      <c r="G15" s="504"/>
      <c r="H15" s="498" t="s">
        <v>617</v>
      </c>
      <c r="I15" s="499" t="s">
        <v>618</v>
      </c>
      <c r="J15" s="498" t="s">
        <v>619</v>
      </c>
      <c r="K15" s="499" t="s">
        <v>620</v>
      </c>
      <c r="L15" s="498" t="s">
        <v>621</v>
      </c>
      <c r="M15" s="499" t="s">
        <v>622</v>
      </c>
      <c r="N15" s="504"/>
      <c r="O15" s="504"/>
      <c r="P15" s="498" t="s">
        <v>623</v>
      </c>
      <c r="Q15" s="499" t="s">
        <v>624</v>
      </c>
      <c r="R15" s="502" t="s">
        <v>625</v>
      </c>
      <c r="S15" s="503" t="s">
        <v>626</v>
      </c>
      <c r="T15" s="498" t="s">
        <v>627</v>
      </c>
      <c r="U15" s="499" t="s">
        <v>628</v>
      </c>
      <c r="V15" s="498" t="s">
        <v>629</v>
      </c>
      <c r="W15" s="500" t="s">
        <v>630</v>
      </c>
      <c r="X15" s="498" t="s">
        <v>631</v>
      </c>
      <c r="Y15" s="499" t="s">
        <v>632</v>
      </c>
      <c r="Z15" s="504"/>
      <c r="AA15" s="501"/>
      <c r="AB15" s="498" t="s">
        <v>633</v>
      </c>
      <c r="AC15" s="499" t="s">
        <v>634</v>
      </c>
      <c r="AD15" s="504"/>
      <c r="AE15" s="504"/>
      <c r="AF15" s="498" t="s">
        <v>635</v>
      </c>
      <c r="AG15" s="499" t="s">
        <v>636</v>
      </c>
      <c r="AH15" s="498" t="s">
        <v>637</v>
      </c>
      <c r="AI15" s="499">
        <v>1708</v>
      </c>
    </row>
    <row r="16" spans="2:35" ht="25.5" x14ac:dyDescent="0.25">
      <c r="B16" s="496" t="s">
        <v>228</v>
      </c>
      <c r="C16" s="497">
        <v>1109</v>
      </c>
      <c r="D16" s="498" t="s">
        <v>638</v>
      </c>
      <c r="E16" s="499" t="s">
        <v>639</v>
      </c>
      <c r="F16" s="504"/>
      <c r="G16" s="504"/>
      <c r="H16" s="498" t="s">
        <v>640</v>
      </c>
      <c r="I16" s="499" t="s">
        <v>641</v>
      </c>
      <c r="J16" s="498" t="s">
        <v>642</v>
      </c>
      <c r="K16" s="499" t="s">
        <v>643</v>
      </c>
      <c r="L16" s="498" t="s">
        <v>644</v>
      </c>
      <c r="M16" s="499" t="s">
        <v>645</v>
      </c>
      <c r="N16" s="504"/>
      <c r="O16" s="504"/>
      <c r="P16" s="498" t="s">
        <v>646</v>
      </c>
      <c r="Q16" s="499" t="s">
        <v>647</v>
      </c>
      <c r="R16" s="504"/>
      <c r="S16" s="504"/>
      <c r="T16" s="498" t="s">
        <v>648</v>
      </c>
      <c r="U16" s="499" t="s">
        <v>649</v>
      </c>
      <c r="V16" s="498" t="s">
        <v>650</v>
      </c>
      <c r="W16" s="500" t="s">
        <v>651</v>
      </c>
      <c r="X16" s="498" t="s">
        <v>652</v>
      </c>
      <c r="Y16" s="499" t="s">
        <v>653</v>
      </c>
      <c r="Z16" s="504"/>
      <c r="AA16" s="501"/>
      <c r="AB16" s="498" t="s">
        <v>654</v>
      </c>
      <c r="AC16" s="499" t="s">
        <v>655</v>
      </c>
      <c r="AD16" s="504"/>
      <c r="AE16" s="504"/>
      <c r="AF16" s="498" t="s">
        <v>656</v>
      </c>
      <c r="AG16" s="499" t="s">
        <v>657</v>
      </c>
      <c r="AH16" s="498" t="s">
        <v>658</v>
      </c>
      <c r="AI16" s="499">
        <v>1709</v>
      </c>
    </row>
    <row r="17" spans="2:35" ht="25.5" x14ac:dyDescent="0.25">
      <c r="B17" s="496" t="s">
        <v>659</v>
      </c>
      <c r="C17" s="497">
        <v>1110</v>
      </c>
      <c r="D17" s="498" t="s">
        <v>660</v>
      </c>
      <c r="E17" s="499" t="s">
        <v>661</v>
      </c>
      <c r="F17" s="504"/>
      <c r="G17" s="504"/>
      <c r="H17" s="498" t="s">
        <v>662</v>
      </c>
      <c r="I17" s="499" t="s">
        <v>663</v>
      </c>
      <c r="J17" s="498" t="s">
        <v>664</v>
      </c>
      <c r="K17" s="499" t="s">
        <v>665</v>
      </c>
      <c r="L17" s="498" t="s">
        <v>666</v>
      </c>
      <c r="M17" s="499" t="s">
        <v>667</v>
      </c>
      <c r="N17" s="504"/>
      <c r="O17" s="504"/>
      <c r="P17" s="498" t="s">
        <v>668</v>
      </c>
      <c r="Q17" s="499" t="s">
        <v>669</v>
      </c>
      <c r="R17" s="504"/>
      <c r="S17" s="504"/>
      <c r="T17" s="498" t="s">
        <v>670</v>
      </c>
      <c r="U17" s="499" t="s">
        <v>671</v>
      </c>
      <c r="V17" s="498" t="s">
        <v>672</v>
      </c>
      <c r="W17" s="500" t="s">
        <v>673</v>
      </c>
      <c r="X17" s="498" t="s">
        <v>674</v>
      </c>
      <c r="Y17" s="499" t="s">
        <v>675</v>
      </c>
      <c r="Z17" s="504"/>
      <c r="AA17" s="501"/>
      <c r="AB17" s="498" t="s">
        <v>676</v>
      </c>
      <c r="AC17" s="499" t="s">
        <v>677</v>
      </c>
      <c r="AD17" s="504"/>
      <c r="AE17" s="504"/>
      <c r="AF17" s="498" t="s">
        <v>678</v>
      </c>
      <c r="AG17" s="499" t="s">
        <v>679</v>
      </c>
      <c r="AH17" s="498" t="s">
        <v>680</v>
      </c>
      <c r="AI17" s="499">
        <v>1710</v>
      </c>
    </row>
    <row r="18" spans="2:35" ht="25.5" x14ac:dyDescent="0.25">
      <c r="B18" s="496" t="s">
        <v>217</v>
      </c>
      <c r="C18" s="497">
        <v>1111</v>
      </c>
      <c r="D18" s="498" t="s">
        <v>681</v>
      </c>
      <c r="E18" s="499" t="s">
        <v>682</v>
      </c>
      <c r="F18" s="504"/>
      <c r="G18" s="504"/>
      <c r="H18" s="498" t="s">
        <v>683</v>
      </c>
      <c r="I18" s="499" t="s">
        <v>684</v>
      </c>
      <c r="J18" s="498" t="s">
        <v>685</v>
      </c>
      <c r="K18" s="499" t="s">
        <v>686</v>
      </c>
      <c r="L18" s="498" t="s">
        <v>687</v>
      </c>
      <c r="M18" s="499" t="s">
        <v>688</v>
      </c>
      <c r="N18" s="504"/>
      <c r="O18" s="504"/>
      <c r="P18" s="498" t="s">
        <v>689</v>
      </c>
      <c r="Q18" s="499" t="s">
        <v>690</v>
      </c>
      <c r="R18" s="504"/>
      <c r="S18" s="504"/>
      <c r="T18" s="498" t="s">
        <v>691</v>
      </c>
      <c r="U18" s="499" t="s">
        <v>692</v>
      </c>
      <c r="V18" s="498" t="s">
        <v>693</v>
      </c>
      <c r="W18" s="500" t="s">
        <v>694</v>
      </c>
      <c r="X18" s="498" t="s">
        <v>695</v>
      </c>
      <c r="Y18" s="499" t="s">
        <v>696</v>
      </c>
      <c r="Z18" s="504"/>
      <c r="AA18" s="501"/>
      <c r="AB18" s="498" t="s">
        <v>697</v>
      </c>
      <c r="AC18" s="499" t="s">
        <v>698</v>
      </c>
      <c r="AD18" s="504"/>
      <c r="AE18" s="504"/>
      <c r="AF18" s="498" t="s">
        <v>699</v>
      </c>
      <c r="AG18" s="499" t="s">
        <v>700</v>
      </c>
      <c r="AH18" s="498" t="s">
        <v>701</v>
      </c>
      <c r="AI18" s="499">
        <v>1711</v>
      </c>
    </row>
    <row r="19" spans="2:35" ht="25.5" x14ac:dyDescent="0.25">
      <c r="B19" s="496" t="s">
        <v>702</v>
      </c>
      <c r="C19" s="497">
        <v>1112</v>
      </c>
      <c r="D19" s="498" t="s">
        <v>703</v>
      </c>
      <c r="E19" s="499" t="s">
        <v>704</v>
      </c>
      <c r="F19" s="504"/>
      <c r="G19" s="504"/>
      <c r="H19" s="498" t="s">
        <v>705</v>
      </c>
      <c r="I19" s="499" t="s">
        <v>706</v>
      </c>
      <c r="J19" s="498" t="s">
        <v>707</v>
      </c>
      <c r="K19" s="499" t="s">
        <v>708</v>
      </c>
      <c r="L19" s="498" t="s">
        <v>709</v>
      </c>
      <c r="M19" s="499" t="s">
        <v>710</v>
      </c>
      <c r="N19" s="504"/>
      <c r="O19" s="504"/>
      <c r="P19" s="498" t="s">
        <v>711</v>
      </c>
      <c r="Q19" s="499" t="s">
        <v>712</v>
      </c>
      <c r="R19" s="504"/>
      <c r="S19" s="504"/>
      <c r="T19" s="498" t="s">
        <v>713</v>
      </c>
      <c r="U19" s="499" t="s">
        <v>714</v>
      </c>
      <c r="V19" s="498" t="s">
        <v>715</v>
      </c>
      <c r="W19" s="500" t="s">
        <v>716</v>
      </c>
      <c r="X19" s="498" t="s">
        <v>717</v>
      </c>
      <c r="Y19" s="499" t="s">
        <v>718</v>
      </c>
      <c r="Z19" s="504"/>
      <c r="AA19" s="501"/>
      <c r="AB19" s="498" t="s">
        <v>719</v>
      </c>
      <c r="AC19" s="499" t="s">
        <v>720</v>
      </c>
      <c r="AD19" s="504"/>
      <c r="AE19" s="504"/>
      <c r="AF19" s="498" t="s">
        <v>721</v>
      </c>
      <c r="AG19" s="499" t="s">
        <v>722</v>
      </c>
      <c r="AH19" s="498" t="s">
        <v>723</v>
      </c>
      <c r="AI19" s="499">
        <v>1712</v>
      </c>
    </row>
    <row r="20" spans="2:35" ht="38.25" x14ac:dyDescent="0.25">
      <c r="B20" s="496" t="s">
        <v>724</v>
      </c>
      <c r="C20" s="497">
        <v>1113</v>
      </c>
      <c r="D20" s="498" t="s">
        <v>725</v>
      </c>
      <c r="E20" s="499" t="s">
        <v>726</v>
      </c>
      <c r="F20" s="504"/>
      <c r="G20" s="504"/>
      <c r="H20" s="498" t="s">
        <v>727</v>
      </c>
      <c r="I20" s="499" t="s">
        <v>728</v>
      </c>
      <c r="J20" s="498" t="s">
        <v>729</v>
      </c>
      <c r="K20" s="499" t="s">
        <v>730</v>
      </c>
      <c r="L20" s="498" t="s">
        <v>731</v>
      </c>
      <c r="M20" s="499" t="s">
        <v>732</v>
      </c>
      <c r="N20" s="504"/>
      <c r="O20" s="504"/>
      <c r="P20" s="498" t="s">
        <v>733</v>
      </c>
      <c r="Q20" s="499" t="s">
        <v>734</v>
      </c>
      <c r="R20" s="504"/>
      <c r="S20" s="504"/>
      <c r="T20" s="498" t="s">
        <v>735</v>
      </c>
      <c r="U20" s="499" t="s">
        <v>736</v>
      </c>
      <c r="V20" s="498" t="s">
        <v>737</v>
      </c>
      <c r="W20" s="500" t="s">
        <v>738</v>
      </c>
      <c r="X20" s="498" t="s">
        <v>739</v>
      </c>
      <c r="Y20" s="499" t="s">
        <v>740</v>
      </c>
      <c r="Z20" s="504"/>
      <c r="AA20" s="501"/>
      <c r="AB20" s="498" t="s">
        <v>741</v>
      </c>
      <c r="AC20" s="499" t="s">
        <v>742</v>
      </c>
      <c r="AD20" s="504"/>
      <c r="AE20" s="504"/>
      <c r="AF20" s="498" t="s">
        <v>743</v>
      </c>
      <c r="AG20" s="499" t="s">
        <v>744</v>
      </c>
      <c r="AH20" s="498" t="s">
        <v>745</v>
      </c>
      <c r="AI20" s="499">
        <v>1713</v>
      </c>
    </row>
    <row r="21" spans="2:35" ht="25.5" x14ac:dyDescent="0.25">
      <c r="B21" s="496" t="s">
        <v>746</v>
      </c>
      <c r="C21" s="497">
        <v>1114</v>
      </c>
      <c r="D21" s="498" t="s">
        <v>747</v>
      </c>
      <c r="E21" s="499" t="s">
        <v>748</v>
      </c>
      <c r="F21" s="504"/>
      <c r="G21" s="504"/>
      <c r="H21" s="498" t="s">
        <v>749</v>
      </c>
      <c r="I21" s="499" t="s">
        <v>750</v>
      </c>
      <c r="J21" s="498" t="s">
        <v>751</v>
      </c>
      <c r="K21" s="499" t="s">
        <v>752</v>
      </c>
      <c r="L21" s="498" t="s">
        <v>753</v>
      </c>
      <c r="M21" s="499" t="s">
        <v>754</v>
      </c>
      <c r="N21" s="504"/>
      <c r="O21" s="504"/>
      <c r="P21" s="498" t="s">
        <v>755</v>
      </c>
      <c r="Q21" s="499" t="s">
        <v>756</v>
      </c>
      <c r="R21" s="504"/>
      <c r="S21" s="504"/>
      <c r="T21" s="498" t="s">
        <v>757</v>
      </c>
      <c r="U21" s="499" t="s">
        <v>758</v>
      </c>
      <c r="V21" s="498" t="s">
        <v>759</v>
      </c>
      <c r="W21" s="500" t="s">
        <v>760</v>
      </c>
      <c r="X21" s="498" t="s">
        <v>761</v>
      </c>
      <c r="Y21" s="499" t="s">
        <v>762</v>
      </c>
      <c r="Z21" s="504"/>
      <c r="AA21" s="501"/>
      <c r="AB21" s="498" t="s">
        <v>763</v>
      </c>
      <c r="AC21" s="499" t="s">
        <v>764</v>
      </c>
      <c r="AD21" s="504"/>
      <c r="AE21" s="504"/>
      <c r="AF21" s="498" t="s">
        <v>765</v>
      </c>
      <c r="AG21" s="499" t="s">
        <v>766</v>
      </c>
      <c r="AH21" s="498" t="s">
        <v>767</v>
      </c>
      <c r="AI21" s="499">
        <v>1714</v>
      </c>
    </row>
    <row r="22" spans="2:35" ht="26.25" thickBot="1" x14ac:dyDescent="0.3">
      <c r="B22" s="496" t="s">
        <v>768</v>
      </c>
      <c r="C22" s="497">
        <v>1115</v>
      </c>
      <c r="D22" s="498" t="s">
        <v>769</v>
      </c>
      <c r="E22" s="499" t="s">
        <v>770</v>
      </c>
      <c r="F22" s="504"/>
      <c r="G22" s="504"/>
      <c r="H22" s="502" t="s">
        <v>771</v>
      </c>
      <c r="I22" s="503" t="s">
        <v>772</v>
      </c>
      <c r="J22" s="498" t="s">
        <v>773</v>
      </c>
      <c r="K22" s="499" t="s">
        <v>774</v>
      </c>
      <c r="L22" s="498" t="s">
        <v>775</v>
      </c>
      <c r="M22" s="499" t="s">
        <v>776</v>
      </c>
      <c r="N22" s="504"/>
      <c r="O22" s="504"/>
      <c r="P22" s="498" t="s">
        <v>777</v>
      </c>
      <c r="Q22" s="499" t="s">
        <v>778</v>
      </c>
      <c r="R22" s="504"/>
      <c r="S22" s="504"/>
      <c r="T22" s="498" t="s">
        <v>779</v>
      </c>
      <c r="U22" s="499" t="s">
        <v>780</v>
      </c>
      <c r="V22" s="498" t="s">
        <v>781</v>
      </c>
      <c r="W22" s="500" t="s">
        <v>782</v>
      </c>
      <c r="X22" s="498" t="s">
        <v>783</v>
      </c>
      <c r="Y22" s="499" t="s">
        <v>784</v>
      </c>
      <c r="Z22" s="504"/>
      <c r="AA22" s="501"/>
      <c r="AB22" s="498" t="s">
        <v>785</v>
      </c>
      <c r="AC22" s="499" t="s">
        <v>786</v>
      </c>
      <c r="AD22" s="504"/>
      <c r="AE22" s="504"/>
      <c r="AF22" s="498" t="s">
        <v>1260</v>
      </c>
      <c r="AG22" s="499" t="s">
        <v>1264</v>
      </c>
      <c r="AH22" s="502" t="s">
        <v>787</v>
      </c>
      <c r="AI22" s="503">
        <v>1715</v>
      </c>
    </row>
    <row r="23" spans="2:35" ht="25.5" x14ac:dyDescent="0.25">
      <c r="B23" s="496" t="s">
        <v>788</v>
      </c>
      <c r="C23" s="497">
        <v>1116</v>
      </c>
      <c r="D23" s="498" t="s">
        <v>789</v>
      </c>
      <c r="E23" s="499" t="s">
        <v>790</v>
      </c>
      <c r="F23" s="504"/>
      <c r="G23" s="504"/>
      <c r="H23" s="504"/>
      <c r="I23" s="504"/>
      <c r="J23" s="498" t="s">
        <v>791</v>
      </c>
      <c r="K23" s="499" t="s">
        <v>792</v>
      </c>
      <c r="L23" s="498" t="s">
        <v>793</v>
      </c>
      <c r="M23" s="499" t="s">
        <v>794</v>
      </c>
      <c r="N23" s="504"/>
      <c r="O23" s="504"/>
      <c r="P23" s="498" t="s">
        <v>795</v>
      </c>
      <c r="Q23" s="499" t="s">
        <v>796</v>
      </c>
      <c r="R23" s="504"/>
      <c r="S23" s="504"/>
      <c r="T23" s="498" t="s">
        <v>797</v>
      </c>
      <c r="U23" s="499" t="s">
        <v>798</v>
      </c>
      <c r="V23" s="498" t="s">
        <v>799</v>
      </c>
      <c r="W23" s="500" t="s">
        <v>800</v>
      </c>
      <c r="X23" s="498" t="s">
        <v>801</v>
      </c>
      <c r="Y23" s="499" t="s">
        <v>802</v>
      </c>
      <c r="Z23" s="504"/>
      <c r="AA23" s="501"/>
      <c r="AB23" s="498" t="s">
        <v>803</v>
      </c>
      <c r="AC23" s="499" t="s">
        <v>804</v>
      </c>
      <c r="AD23" s="504"/>
      <c r="AE23" s="504"/>
      <c r="AF23" s="498" t="s">
        <v>1261</v>
      </c>
      <c r="AG23" s="499" t="s">
        <v>1265</v>
      </c>
    </row>
    <row r="24" spans="2:35" ht="28.5" customHeight="1" thickBot="1" x14ac:dyDescent="0.3">
      <c r="B24" s="496" t="s">
        <v>805</v>
      </c>
      <c r="C24" s="497">
        <v>1117</v>
      </c>
      <c r="D24" s="498" t="s">
        <v>806</v>
      </c>
      <c r="E24" s="499" t="s">
        <v>807</v>
      </c>
      <c r="F24" s="504"/>
      <c r="G24" s="504"/>
      <c r="H24" s="504"/>
      <c r="I24" s="504"/>
      <c r="J24" s="498" t="s">
        <v>808</v>
      </c>
      <c r="K24" s="499" t="s">
        <v>809</v>
      </c>
      <c r="L24" s="498" t="s">
        <v>810</v>
      </c>
      <c r="M24" s="499" t="s">
        <v>811</v>
      </c>
      <c r="N24" s="504"/>
      <c r="O24" s="504"/>
      <c r="P24" s="498" t="s">
        <v>812</v>
      </c>
      <c r="Q24" s="499" t="s">
        <v>813</v>
      </c>
      <c r="R24" s="504"/>
      <c r="S24" s="504"/>
      <c r="T24" s="498" t="s">
        <v>814</v>
      </c>
      <c r="U24" s="499" t="s">
        <v>815</v>
      </c>
      <c r="V24" s="502" t="s">
        <v>816</v>
      </c>
      <c r="W24" s="505" t="s">
        <v>817</v>
      </c>
      <c r="X24" s="498" t="s">
        <v>818</v>
      </c>
      <c r="Y24" s="499" t="s">
        <v>819</v>
      </c>
      <c r="Z24" s="504"/>
      <c r="AA24" s="501"/>
      <c r="AB24" s="498" t="s">
        <v>820</v>
      </c>
      <c r="AC24" s="499" t="s">
        <v>821</v>
      </c>
      <c r="AD24" s="504"/>
      <c r="AE24" s="504"/>
      <c r="AF24" s="498" t="s">
        <v>1262</v>
      </c>
      <c r="AG24" s="499" t="s">
        <v>1266</v>
      </c>
    </row>
    <row r="25" spans="2:35" ht="39" thickBot="1" x14ac:dyDescent="0.3">
      <c r="B25" s="496" t="s">
        <v>822</v>
      </c>
      <c r="C25" s="497">
        <v>1118</v>
      </c>
      <c r="D25" s="498" t="s">
        <v>823</v>
      </c>
      <c r="E25" s="499" t="s">
        <v>824</v>
      </c>
      <c r="F25" s="504"/>
      <c r="G25" s="504"/>
      <c r="H25" s="504"/>
      <c r="I25" s="504"/>
      <c r="J25" s="498" t="s">
        <v>825</v>
      </c>
      <c r="K25" s="499" t="s">
        <v>826</v>
      </c>
      <c r="L25" s="498" t="s">
        <v>827</v>
      </c>
      <c r="M25" s="499" t="s">
        <v>828</v>
      </c>
      <c r="N25" s="504"/>
      <c r="O25" s="504"/>
      <c r="P25" s="498" t="s">
        <v>829</v>
      </c>
      <c r="Q25" s="499" t="s">
        <v>830</v>
      </c>
      <c r="R25" s="504"/>
      <c r="S25" s="504"/>
      <c r="T25" s="498" t="s">
        <v>646</v>
      </c>
      <c r="U25" s="499" t="s">
        <v>831</v>
      </c>
      <c r="V25" s="504"/>
      <c r="W25" s="504"/>
      <c r="X25" s="498" t="s">
        <v>832</v>
      </c>
      <c r="Y25" s="499" t="s">
        <v>833</v>
      </c>
      <c r="Z25" s="504"/>
      <c r="AA25" s="504"/>
      <c r="AB25" s="498" t="s">
        <v>834</v>
      </c>
      <c r="AC25" s="499" t="s">
        <v>835</v>
      </c>
      <c r="AD25" s="504"/>
      <c r="AE25" s="504"/>
      <c r="AF25" s="502" t="s">
        <v>1263</v>
      </c>
      <c r="AG25" s="503" t="s">
        <v>1267</v>
      </c>
    </row>
    <row r="26" spans="2:35" ht="15.75" thickBot="1" x14ac:dyDescent="0.3">
      <c r="B26" s="496" t="s">
        <v>836</v>
      </c>
      <c r="C26" s="497">
        <v>1119</v>
      </c>
      <c r="D26" s="498" t="s">
        <v>837</v>
      </c>
      <c r="E26" s="499" t="s">
        <v>838</v>
      </c>
      <c r="F26" s="504"/>
      <c r="G26" s="504"/>
      <c r="H26" s="504"/>
      <c r="I26" s="504"/>
      <c r="J26" s="498" t="s">
        <v>839</v>
      </c>
      <c r="K26" s="499" t="s">
        <v>840</v>
      </c>
      <c r="L26" s="498" t="s">
        <v>841</v>
      </c>
      <c r="M26" s="499" t="s">
        <v>842</v>
      </c>
      <c r="N26" s="504"/>
      <c r="O26" s="504"/>
      <c r="P26" s="498" t="s">
        <v>843</v>
      </c>
      <c r="Q26" s="499" t="s">
        <v>844</v>
      </c>
      <c r="R26" s="504"/>
      <c r="S26" s="504"/>
      <c r="T26" s="502" t="s">
        <v>845</v>
      </c>
      <c r="U26" s="503" t="s">
        <v>846</v>
      </c>
      <c r="V26" s="504"/>
      <c r="W26" s="504"/>
      <c r="X26" s="498" t="s">
        <v>847</v>
      </c>
      <c r="Y26" s="499" t="s">
        <v>848</v>
      </c>
      <c r="Z26" s="504"/>
      <c r="AA26" s="504"/>
      <c r="AB26" s="498" t="s">
        <v>849</v>
      </c>
      <c r="AC26" s="499" t="s">
        <v>850</v>
      </c>
      <c r="AD26" s="504"/>
      <c r="AE26" s="504"/>
      <c r="AF26" s="504"/>
      <c r="AG26" s="504"/>
    </row>
    <row r="27" spans="2:35" ht="128.25" thickBot="1" x14ac:dyDescent="0.3">
      <c r="B27" s="496" t="s">
        <v>851</v>
      </c>
      <c r="C27" s="497">
        <v>1120</v>
      </c>
      <c r="D27" s="502" t="s">
        <v>441</v>
      </c>
      <c r="E27" s="503" t="s">
        <v>852</v>
      </c>
      <c r="F27" s="504"/>
      <c r="G27" s="504"/>
      <c r="H27" s="504"/>
      <c r="I27" s="504"/>
      <c r="J27" s="498" t="s">
        <v>853</v>
      </c>
      <c r="K27" s="499" t="s">
        <v>854</v>
      </c>
      <c r="L27" s="498" t="s">
        <v>855</v>
      </c>
      <c r="M27" s="499" t="s">
        <v>856</v>
      </c>
      <c r="N27" s="504"/>
      <c r="O27" s="504"/>
      <c r="P27" s="498" t="s">
        <v>857</v>
      </c>
      <c r="Q27" s="499" t="s">
        <v>858</v>
      </c>
      <c r="R27" s="504"/>
      <c r="S27" s="504"/>
      <c r="T27" s="504"/>
      <c r="U27" s="504"/>
      <c r="V27" s="504"/>
      <c r="W27" s="504"/>
      <c r="X27" s="498" t="s">
        <v>859</v>
      </c>
      <c r="Y27" s="499" t="s">
        <v>860</v>
      </c>
      <c r="Z27" s="504"/>
      <c r="AA27" s="504"/>
      <c r="AB27" s="498" t="s">
        <v>861</v>
      </c>
      <c r="AC27" s="499" t="s">
        <v>862</v>
      </c>
      <c r="AD27" s="504"/>
      <c r="AE27" s="504"/>
      <c r="AF27" s="504"/>
      <c r="AG27" s="504"/>
    </row>
    <row r="28" spans="2:35" ht="38.25" x14ac:dyDescent="0.25">
      <c r="B28" s="496" t="s">
        <v>863</v>
      </c>
      <c r="C28" s="497">
        <v>1121</v>
      </c>
      <c r="D28" s="504"/>
      <c r="E28" s="504"/>
      <c r="F28" s="504"/>
      <c r="G28" s="504"/>
      <c r="H28" s="504"/>
      <c r="I28" s="504"/>
      <c r="J28" s="498" t="s">
        <v>864</v>
      </c>
      <c r="K28" s="499" t="s">
        <v>865</v>
      </c>
      <c r="L28" s="498" t="s">
        <v>866</v>
      </c>
      <c r="M28" s="499" t="s">
        <v>867</v>
      </c>
      <c r="N28" s="504"/>
      <c r="O28" s="504"/>
      <c r="P28" s="498" t="s">
        <v>868</v>
      </c>
      <c r="Q28" s="499" t="s">
        <v>869</v>
      </c>
      <c r="R28" s="504"/>
      <c r="S28" s="504"/>
      <c r="T28" s="504"/>
      <c r="U28" s="504"/>
      <c r="V28" s="504"/>
      <c r="W28" s="504"/>
      <c r="X28" s="498" t="s">
        <v>870</v>
      </c>
      <c r="Y28" s="499" t="s">
        <v>871</v>
      </c>
      <c r="Z28" s="504"/>
      <c r="AA28" s="504"/>
      <c r="AB28" s="498" t="s">
        <v>872</v>
      </c>
      <c r="AC28" s="499" t="s">
        <v>873</v>
      </c>
      <c r="AD28" s="504"/>
      <c r="AE28" s="504"/>
      <c r="AF28" s="504"/>
      <c r="AG28" s="504"/>
    </row>
    <row r="29" spans="2:35" ht="51" x14ac:dyDescent="0.25">
      <c r="B29" s="496" t="s">
        <v>874</v>
      </c>
      <c r="C29" s="497">
        <v>1122</v>
      </c>
      <c r="D29" s="504"/>
      <c r="E29" s="504"/>
      <c r="F29" s="504"/>
      <c r="G29" s="504"/>
      <c r="H29" s="504"/>
      <c r="I29" s="504"/>
      <c r="J29" s="498" t="s">
        <v>875</v>
      </c>
      <c r="K29" s="499" t="s">
        <v>876</v>
      </c>
      <c r="L29" s="498" t="s">
        <v>877</v>
      </c>
      <c r="M29" s="499" t="s">
        <v>878</v>
      </c>
      <c r="N29" s="504"/>
      <c r="O29" s="504"/>
      <c r="P29" s="498" t="s">
        <v>879</v>
      </c>
      <c r="Q29" s="499" t="s">
        <v>880</v>
      </c>
      <c r="R29" s="504"/>
      <c r="S29" s="504"/>
      <c r="T29" s="504"/>
      <c r="U29" s="504"/>
      <c r="V29" s="504"/>
      <c r="W29" s="504"/>
      <c r="X29" s="498" t="s">
        <v>881</v>
      </c>
      <c r="Y29" s="499" t="s">
        <v>882</v>
      </c>
      <c r="Z29" s="504"/>
      <c r="AA29" s="504"/>
      <c r="AB29" s="498" t="s">
        <v>883</v>
      </c>
      <c r="AC29" s="499" t="s">
        <v>884</v>
      </c>
      <c r="AD29" s="504"/>
      <c r="AE29" s="504"/>
      <c r="AF29" s="504"/>
      <c r="AG29" s="504"/>
    </row>
    <row r="30" spans="2:35" x14ac:dyDescent="0.25">
      <c r="B30" s="496" t="s">
        <v>885</v>
      </c>
      <c r="C30" s="497">
        <v>1123</v>
      </c>
      <c r="D30" s="504"/>
      <c r="E30" s="504"/>
      <c r="F30" s="504"/>
      <c r="G30" s="504"/>
      <c r="H30" s="504"/>
      <c r="I30" s="504"/>
      <c r="J30" s="498" t="s">
        <v>886</v>
      </c>
      <c r="K30" s="499" t="s">
        <v>887</v>
      </c>
      <c r="L30" s="498" t="s">
        <v>888</v>
      </c>
      <c r="M30" s="499" t="s">
        <v>889</v>
      </c>
      <c r="N30" s="504"/>
      <c r="O30" s="504"/>
      <c r="P30" s="498" t="s">
        <v>890</v>
      </c>
      <c r="Q30" s="499" t="s">
        <v>891</v>
      </c>
      <c r="R30" s="504"/>
      <c r="S30" s="504"/>
      <c r="T30" s="504"/>
      <c r="U30" s="504"/>
      <c r="V30" s="504"/>
      <c r="W30" s="504"/>
      <c r="X30" s="498" t="s">
        <v>892</v>
      </c>
      <c r="Y30" s="499" t="s">
        <v>893</v>
      </c>
      <c r="Z30" s="504"/>
      <c r="AA30" s="504"/>
      <c r="AB30" s="498" t="s">
        <v>894</v>
      </c>
      <c r="AC30" s="499" t="s">
        <v>895</v>
      </c>
      <c r="AD30" s="504"/>
      <c r="AE30" s="504"/>
      <c r="AF30" s="504"/>
      <c r="AG30" s="504"/>
    </row>
    <row r="31" spans="2:35" ht="25.5" x14ac:dyDescent="0.25">
      <c r="B31" s="496" t="s">
        <v>896</v>
      </c>
      <c r="C31" s="497">
        <v>1124</v>
      </c>
      <c r="D31" s="504"/>
      <c r="E31" s="504"/>
      <c r="F31" s="504"/>
      <c r="G31" s="504"/>
      <c r="H31" s="504"/>
      <c r="I31" s="504"/>
      <c r="J31" s="498" t="s">
        <v>897</v>
      </c>
      <c r="K31" s="499" t="s">
        <v>898</v>
      </c>
      <c r="L31" s="498" t="s">
        <v>899</v>
      </c>
      <c r="M31" s="499" t="s">
        <v>900</v>
      </c>
      <c r="N31" s="504"/>
      <c r="O31" s="504"/>
      <c r="P31" s="498" t="s">
        <v>901</v>
      </c>
      <c r="Q31" s="499" t="s">
        <v>902</v>
      </c>
      <c r="R31" s="504"/>
      <c r="S31" s="504"/>
      <c r="T31" s="504"/>
      <c r="U31" s="504"/>
      <c r="V31" s="504"/>
      <c r="W31" s="504"/>
      <c r="X31" s="498" t="s">
        <v>903</v>
      </c>
      <c r="Y31" s="499" t="s">
        <v>904</v>
      </c>
      <c r="Z31" s="504"/>
      <c r="AA31" s="504"/>
      <c r="AB31" s="498" t="s">
        <v>905</v>
      </c>
      <c r="AC31" s="499" t="s">
        <v>906</v>
      </c>
      <c r="AD31" s="504"/>
      <c r="AE31" s="504"/>
      <c r="AF31" s="504"/>
      <c r="AG31" s="504"/>
    </row>
    <row r="32" spans="2:35" ht="25.5" x14ac:dyDescent="0.25">
      <c r="B32" s="496" t="s">
        <v>907</v>
      </c>
      <c r="C32" s="497">
        <v>1125</v>
      </c>
      <c r="D32" s="504"/>
      <c r="E32" s="504"/>
      <c r="F32" s="504"/>
      <c r="G32" s="504"/>
      <c r="H32" s="504"/>
      <c r="I32" s="504"/>
      <c r="J32" s="498" t="s">
        <v>908</v>
      </c>
      <c r="K32" s="499" t="s">
        <v>909</v>
      </c>
      <c r="L32" s="498" t="s">
        <v>910</v>
      </c>
      <c r="M32" s="499" t="s">
        <v>911</v>
      </c>
      <c r="N32" s="504"/>
      <c r="O32" s="504"/>
      <c r="P32" s="498" t="s">
        <v>912</v>
      </c>
      <c r="Q32" s="499" t="s">
        <v>913</v>
      </c>
      <c r="R32" s="504"/>
      <c r="S32" s="504"/>
      <c r="T32" s="504"/>
      <c r="U32" s="504"/>
      <c r="V32" s="504"/>
      <c r="W32" s="504"/>
      <c r="X32" s="498" t="s">
        <v>914</v>
      </c>
      <c r="Y32" s="499" t="s">
        <v>915</v>
      </c>
      <c r="Z32" s="504"/>
      <c r="AA32" s="504"/>
      <c r="AB32" s="498" t="s">
        <v>916</v>
      </c>
      <c r="AC32" s="499" t="s">
        <v>917</v>
      </c>
      <c r="AD32" s="504"/>
      <c r="AE32" s="504"/>
      <c r="AF32" s="504"/>
      <c r="AG32" s="504"/>
    </row>
    <row r="33" spans="2:33" ht="25.5" x14ac:dyDescent="0.25">
      <c r="B33" s="496" t="s">
        <v>918</v>
      </c>
      <c r="C33" s="497">
        <v>1126</v>
      </c>
      <c r="D33" s="504"/>
      <c r="E33" s="504"/>
      <c r="F33" s="504"/>
      <c r="G33" s="504"/>
      <c r="H33" s="504"/>
      <c r="I33" s="504"/>
      <c r="J33" s="498" t="s">
        <v>919</v>
      </c>
      <c r="K33" s="499" t="s">
        <v>920</v>
      </c>
      <c r="L33" s="498" t="s">
        <v>921</v>
      </c>
      <c r="M33" s="499" t="s">
        <v>922</v>
      </c>
      <c r="N33" s="504"/>
      <c r="O33" s="504"/>
      <c r="P33" s="498" t="s">
        <v>923</v>
      </c>
      <c r="Q33" s="499" t="s">
        <v>924</v>
      </c>
      <c r="R33" s="504"/>
      <c r="S33" s="504"/>
      <c r="T33" s="504"/>
      <c r="U33" s="504"/>
      <c r="V33" s="504"/>
      <c r="W33" s="504"/>
      <c r="X33" s="498" t="s">
        <v>925</v>
      </c>
      <c r="Y33" s="499" t="s">
        <v>926</v>
      </c>
      <c r="Z33" s="504"/>
      <c r="AA33" s="504"/>
      <c r="AB33" s="498" t="s">
        <v>927</v>
      </c>
      <c r="AC33" s="499" t="s">
        <v>928</v>
      </c>
      <c r="AD33" s="504"/>
      <c r="AE33" s="504"/>
      <c r="AF33" s="504"/>
      <c r="AG33" s="504"/>
    </row>
    <row r="34" spans="2:33" ht="25.5" x14ac:dyDescent="0.25">
      <c r="B34" s="496" t="s">
        <v>929</v>
      </c>
      <c r="C34" s="497">
        <v>1127</v>
      </c>
      <c r="D34" s="504"/>
      <c r="E34" s="504"/>
      <c r="F34" s="504"/>
      <c r="G34" s="504"/>
      <c r="H34" s="504"/>
      <c r="I34" s="504"/>
      <c r="J34" s="498" t="s">
        <v>930</v>
      </c>
      <c r="K34" s="499" t="s">
        <v>931</v>
      </c>
      <c r="L34" s="498" t="s">
        <v>932</v>
      </c>
      <c r="M34" s="499" t="s">
        <v>933</v>
      </c>
      <c r="N34" s="504"/>
      <c r="O34" s="504"/>
      <c r="P34" s="498" t="s">
        <v>934</v>
      </c>
      <c r="Q34" s="499" t="s">
        <v>935</v>
      </c>
      <c r="R34" s="504"/>
      <c r="S34" s="504"/>
      <c r="T34" s="504"/>
      <c r="U34" s="504"/>
      <c r="V34" s="504"/>
      <c r="W34" s="504"/>
      <c r="X34" s="498" t="s">
        <v>936</v>
      </c>
      <c r="Y34" s="499" t="s">
        <v>937</v>
      </c>
      <c r="Z34" s="504"/>
      <c r="AA34" s="504"/>
      <c r="AB34" s="498" t="s">
        <v>938</v>
      </c>
      <c r="AC34" s="499" t="s">
        <v>939</v>
      </c>
      <c r="AD34" s="504"/>
      <c r="AE34" s="504"/>
      <c r="AF34" s="504"/>
      <c r="AG34" s="504"/>
    </row>
    <row r="35" spans="2:33" ht="25.5" x14ac:dyDescent="0.25">
      <c r="B35" s="496" t="s">
        <v>940</v>
      </c>
      <c r="C35" s="497">
        <v>1128</v>
      </c>
      <c r="D35" s="504"/>
      <c r="E35" s="504"/>
      <c r="F35" s="504"/>
      <c r="G35" s="504"/>
      <c r="H35" s="504"/>
      <c r="I35" s="504"/>
      <c r="J35" s="498" t="s">
        <v>941</v>
      </c>
      <c r="K35" s="499" t="s">
        <v>942</v>
      </c>
      <c r="L35" s="498" t="s">
        <v>943</v>
      </c>
      <c r="M35" s="499" t="s">
        <v>944</v>
      </c>
      <c r="N35" s="504"/>
      <c r="O35" s="504"/>
      <c r="P35" s="498" t="s">
        <v>945</v>
      </c>
      <c r="Q35" s="499" t="s">
        <v>946</v>
      </c>
      <c r="R35" s="504"/>
      <c r="S35" s="504"/>
      <c r="T35" s="504"/>
      <c r="U35" s="504"/>
      <c r="V35" s="504"/>
      <c r="W35" s="504"/>
      <c r="X35" s="498" t="s">
        <v>947</v>
      </c>
      <c r="Y35" s="499" t="s">
        <v>948</v>
      </c>
      <c r="Z35" s="504"/>
      <c r="AA35" s="504"/>
      <c r="AB35" s="498" t="s">
        <v>949</v>
      </c>
      <c r="AC35" s="499" t="s">
        <v>950</v>
      </c>
      <c r="AD35" s="504"/>
      <c r="AE35" s="504"/>
      <c r="AF35" s="504"/>
      <c r="AG35" s="504"/>
    </row>
    <row r="36" spans="2:33" ht="63.75" x14ac:dyDescent="0.25">
      <c r="B36" s="496" t="s">
        <v>1244</v>
      </c>
      <c r="C36" s="497">
        <v>1129</v>
      </c>
      <c r="D36" s="504"/>
      <c r="E36" s="504"/>
      <c r="F36" s="504"/>
      <c r="G36" s="504"/>
      <c r="H36" s="504"/>
      <c r="I36" s="504"/>
      <c r="J36" s="498" t="s">
        <v>951</v>
      </c>
      <c r="K36" s="499" t="s">
        <v>952</v>
      </c>
      <c r="L36" s="498" t="s">
        <v>953</v>
      </c>
      <c r="M36" s="499" t="s">
        <v>954</v>
      </c>
      <c r="N36" s="504"/>
      <c r="O36" s="504"/>
      <c r="P36" s="498" t="s">
        <v>955</v>
      </c>
      <c r="Q36" s="499" t="s">
        <v>956</v>
      </c>
      <c r="R36" s="504"/>
      <c r="S36" s="504"/>
      <c r="T36" s="504"/>
      <c r="U36" s="504"/>
      <c r="V36" s="504"/>
      <c r="W36" s="504"/>
      <c r="X36" s="498" t="s">
        <v>957</v>
      </c>
      <c r="Y36" s="499" t="s">
        <v>958</v>
      </c>
      <c r="Z36" s="504"/>
      <c r="AA36" s="504"/>
      <c r="AB36" s="498" t="s">
        <v>959</v>
      </c>
      <c r="AC36" s="499" t="s">
        <v>960</v>
      </c>
      <c r="AD36" s="504"/>
      <c r="AE36" s="504"/>
      <c r="AF36" s="504"/>
      <c r="AG36" s="504"/>
    </row>
    <row r="37" spans="2:33" x14ac:dyDescent="0.25">
      <c r="B37" s="496" t="s">
        <v>1245</v>
      </c>
      <c r="C37" s="497">
        <v>1130</v>
      </c>
      <c r="D37" s="504"/>
      <c r="E37" s="504"/>
      <c r="F37" s="504"/>
      <c r="G37" s="504"/>
      <c r="H37" s="504"/>
      <c r="I37" s="504"/>
      <c r="J37" s="498" t="s">
        <v>961</v>
      </c>
      <c r="K37" s="499" t="s">
        <v>962</v>
      </c>
      <c r="L37" s="498" t="s">
        <v>963</v>
      </c>
      <c r="M37" s="499" t="s">
        <v>964</v>
      </c>
      <c r="N37" s="504"/>
      <c r="O37" s="504"/>
      <c r="P37" s="498" t="s">
        <v>965</v>
      </c>
      <c r="Q37" s="499" t="s">
        <v>966</v>
      </c>
      <c r="R37" s="504"/>
      <c r="S37" s="504"/>
      <c r="T37" s="504"/>
      <c r="U37" s="504"/>
      <c r="V37" s="504"/>
      <c r="W37" s="504"/>
      <c r="X37" s="498" t="s">
        <v>967</v>
      </c>
      <c r="Y37" s="499" t="s">
        <v>968</v>
      </c>
      <c r="Z37" s="504"/>
      <c r="AA37" s="504"/>
      <c r="AB37" s="498" t="s">
        <v>969</v>
      </c>
      <c r="AC37" s="499" t="s">
        <v>970</v>
      </c>
      <c r="AD37" s="504"/>
      <c r="AE37" s="504"/>
      <c r="AF37" s="504"/>
      <c r="AG37" s="504"/>
    </row>
    <row r="38" spans="2:33" ht="38.25" x14ac:dyDescent="0.25">
      <c r="B38" s="496" t="s">
        <v>971</v>
      </c>
      <c r="C38" s="497">
        <v>1131</v>
      </c>
      <c r="D38" s="504"/>
      <c r="E38" s="504"/>
      <c r="F38" s="504"/>
      <c r="G38" s="504"/>
      <c r="H38" s="504"/>
      <c r="I38" s="504"/>
      <c r="J38" s="498" t="s">
        <v>972</v>
      </c>
      <c r="K38" s="499" t="s">
        <v>973</v>
      </c>
      <c r="L38" s="498" t="s">
        <v>974</v>
      </c>
      <c r="M38" s="499" t="s">
        <v>975</v>
      </c>
      <c r="N38" s="504"/>
      <c r="O38" s="504"/>
      <c r="P38" s="498" t="s">
        <v>976</v>
      </c>
      <c r="Q38" s="499" t="s">
        <v>977</v>
      </c>
      <c r="R38" s="504"/>
      <c r="S38" s="504"/>
      <c r="T38" s="504"/>
      <c r="U38" s="504"/>
      <c r="V38" s="504"/>
      <c r="W38" s="504"/>
      <c r="X38" s="498" t="s">
        <v>978</v>
      </c>
      <c r="Y38" s="499" t="s">
        <v>979</v>
      </c>
      <c r="Z38" s="504"/>
      <c r="AA38" s="504"/>
      <c r="AB38" s="498" t="s">
        <v>980</v>
      </c>
      <c r="AC38" s="499" t="s">
        <v>981</v>
      </c>
      <c r="AD38" s="504"/>
      <c r="AE38" s="504"/>
      <c r="AF38" s="504"/>
      <c r="AG38" s="504"/>
    </row>
    <row r="39" spans="2:33" ht="38.25" x14ac:dyDescent="0.25">
      <c r="B39" s="496" t="s">
        <v>982</v>
      </c>
      <c r="C39" s="497">
        <v>1132</v>
      </c>
      <c r="D39" s="504"/>
      <c r="E39" s="504"/>
      <c r="F39" s="504"/>
      <c r="G39" s="504"/>
      <c r="H39" s="504"/>
      <c r="I39" s="504"/>
      <c r="J39" s="498" t="s">
        <v>983</v>
      </c>
      <c r="K39" s="499" t="s">
        <v>984</v>
      </c>
      <c r="L39" s="498" t="s">
        <v>985</v>
      </c>
      <c r="M39" s="499" t="s">
        <v>986</v>
      </c>
      <c r="N39" s="504"/>
      <c r="O39" s="504"/>
      <c r="P39" s="498" t="s">
        <v>987</v>
      </c>
      <c r="Q39" s="499" t="s">
        <v>988</v>
      </c>
      <c r="R39" s="504"/>
      <c r="S39" s="504"/>
      <c r="T39" s="504"/>
      <c r="U39" s="504"/>
      <c r="V39" s="504"/>
      <c r="W39" s="504"/>
      <c r="X39" s="498" t="s">
        <v>989</v>
      </c>
      <c r="Y39" s="499" t="s">
        <v>990</v>
      </c>
      <c r="Z39" s="504"/>
      <c r="AA39" s="504"/>
      <c r="AB39" s="498" t="s">
        <v>991</v>
      </c>
      <c r="AC39" s="499" t="s">
        <v>992</v>
      </c>
      <c r="AD39" s="504"/>
      <c r="AE39" s="504"/>
      <c r="AF39" s="504"/>
      <c r="AG39" s="504"/>
    </row>
    <row r="40" spans="2:33" ht="38.25" x14ac:dyDescent="0.25">
      <c r="B40" s="496" t="s">
        <v>993</v>
      </c>
      <c r="C40" s="497">
        <v>1133</v>
      </c>
      <c r="D40" s="504"/>
      <c r="E40" s="504"/>
      <c r="F40" s="504"/>
      <c r="G40" s="504"/>
      <c r="H40" s="504"/>
      <c r="I40" s="504"/>
      <c r="J40" s="498" t="s">
        <v>994</v>
      </c>
      <c r="K40" s="499" t="s">
        <v>995</v>
      </c>
      <c r="L40" s="498" t="s">
        <v>996</v>
      </c>
      <c r="M40" s="499" t="s">
        <v>997</v>
      </c>
      <c r="N40" s="504"/>
      <c r="O40" s="504"/>
      <c r="P40" s="498" t="s">
        <v>998</v>
      </c>
      <c r="Q40" s="499" t="s">
        <v>999</v>
      </c>
      <c r="R40" s="504"/>
      <c r="S40" s="504"/>
      <c r="T40" s="504"/>
      <c r="U40" s="504"/>
      <c r="V40" s="504"/>
      <c r="W40" s="504"/>
      <c r="X40" s="498" t="s">
        <v>1000</v>
      </c>
      <c r="Y40" s="499" t="s">
        <v>1001</v>
      </c>
      <c r="Z40" s="504"/>
      <c r="AA40" s="504"/>
      <c r="AB40" s="498" t="s">
        <v>1002</v>
      </c>
      <c r="AC40" s="499" t="s">
        <v>1003</v>
      </c>
      <c r="AD40" s="504"/>
      <c r="AE40" s="504"/>
      <c r="AF40" s="504"/>
      <c r="AG40" s="504"/>
    </row>
    <row r="41" spans="2:33" ht="38.25" x14ac:dyDescent="0.25">
      <c r="B41" s="496" t="s">
        <v>1004</v>
      </c>
      <c r="C41" s="497">
        <v>1134</v>
      </c>
      <c r="D41" s="504"/>
      <c r="E41" s="504"/>
      <c r="F41" s="504"/>
      <c r="G41" s="504"/>
      <c r="H41" s="504"/>
      <c r="I41" s="504"/>
      <c r="J41" s="498" t="s">
        <v>1005</v>
      </c>
      <c r="K41" s="499" t="s">
        <v>1006</v>
      </c>
      <c r="L41" s="498" t="s">
        <v>1007</v>
      </c>
      <c r="M41" s="499" t="s">
        <v>1008</v>
      </c>
      <c r="N41" s="504"/>
      <c r="O41" s="504"/>
      <c r="P41" s="498" t="s">
        <v>1009</v>
      </c>
      <c r="Q41" s="499" t="s">
        <v>1010</v>
      </c>
      <c r="R41" s="504"/>
      <c r="S41" s="504"/>
      <c r="T41" s="504"/>
      <c r="U41" s="504"/>
      <c r="V41" s="504"/>
      <c r="W41" s="504"/>
      <c r="X41" s="498" t="s">
        <v>1011</v>
      </c>
      <c r="Y41" s="499" t="s">
        <v>1012</v>
      </c>
      <c r="Z41" s="504"/>
      <c r="AA41" s="504"/>
      <c r="AB41" s="498" t="s">
        <v>1013</v>
      </c>
      <c r="AC41" s="499" t="s">
        <v>1014</v>
      </c>
      <c r="AD41" s="504"/>
      <c r="AE41" s="504"/>
      <c r="AF41" s="504"/>
      <c r="AG41" s="504"/>
    </row>
    <row r="42" spans="2:33" ht="25.5" x14ac:dyDescent="0.25">
      <c r="B42" s="496" t="s">
        <v>1015</v>
      </c>
      <c r="C42" s="497">
        <v>1135</v>
      </c>
      <c r="D42" s="504"/>
      <c r="E42" s="504"/>
      <c r="F42" s="504"/>
      <c r="G42" s="504"/>
      <c r="H42" s="504"/>
      <c r="I42" s="504"/>
      <c r="J42" s="498" t="s">
        <v>1016</v>
      </c>
      <c r="K42" s="499" t="s">
        <v>1017</v>
      </c>
      <c r="L42" s="498" t="s">
        <v>1018</v>
      </c>
      <c r="M42" s="499" t="s">
        <v>1019</v>
      </c>
      <c r="N42" s="504"/>
      <c r="O42" s="504"/>
      <c r="P42" s="498" t="s">
        <v>1020</v>
      </c>
      <c r="Q42" s="499" t="s">
        <v>1021</v>
      </c>
      <c r="R42" s="504"/>
      <c r="S42" s="504"/>
      <c r="T42" s="504"/>
      <c r="U42" s="504"/>
      <c r="V42" s="504"/>
      <c r="W42" s="504"/>
      <c r="X42" s="498" t="s">
        <v>1022</v>
      </c>
      <c r="Y42" s="499" t="s">
        <v>1023</v>
      </c>
      <c r="Z42" s="504"/>
      <c r="AA42" s="504"/>
      <c r="AB42" s="498" t="s">
        <v>1024</v>
      </c>
      <c r="AC42" s="499" t="s">
        <v>1025</v>
      </c>
      <c r="AD42" s="504"/>
      <c r="AE42" s="504"/>
      <c r="AF42" s="504"/>
      <c r="AG42" s="504"/>
    </row>
    <row r="43" spans="2:33" ht="38.25" x14ac:dyDescent="0.25">
      <c r="B43" s="496" t="s">
        <v>1026</v>
      </c>
      <c r="C43" s="497">
        <v>1136</v>
      </c>
      <c r="D43" s="504"/>
      <c r="E43" s="504"/>
      <c r="F43" s="504"/>
      <c r="G43" s="504"/>
      <c r="H43" s="504"/>
      <c r="I43" s="504"/>
      <c r="J43" s="498" t="s">
        <v>1027</v>
      </c>
      <c r="K43" s="499" t="s">
        <v>1028</v>
      </c>
      <c r="L43" s="498" t="s">
        <v>1029</v>
      </c>
      <c r="M43" s="499" t="s">
        <v>1030</v>
      </c>
      <c r="N43" s="504"/>
      <c r="O43" s="504"/>
      <c r="P43" s="498" t="s">
        <v>1031</v>
      </c>
      <c r="Q43" s="499" t="s">
        <v>1032</v>
      </c>
      <c r="R43" s="504"/>
      <c r="S43" s="504"/>
      <c r="T43" s="504"/>
      <c r="U43" s="504"/>
      <c r="V43" s="504"/>
      <c r="W43" s="504"/>
      <c r="X43" s="498" t="s">
        <v>1033</v>
      </c>
      <c r="Y43" s="499" t="s">
        <v>1034</v>
      </c>
      <c r="Z43" s="504"/>
      <c r="AA43" s="504"/>
      <c r="AB43" s="498" t="s">
        <v>1035</v>
      </c>
      <c r="AC43" s="499" t="s">
        <v>1036</v>
      </c>
      <c r="AD43" s="504"/>
      <c r="AE43" s="504"/>
      <c r="AF43" s="504"/>
      <c r="AG43" s="504"/>
    </row>
    <row r="44" spans="2:33" ht="51.75" thickBot="1" x14ac:dyDescent="0.3">
      <c r="B44" s="496" t="s">
        <v>1037</v>
      </c>
      <c r="C44" s="497">
        <v>1137</v>
      </c>
      <c r="D44" s="504"/>
      <c r="E44" s="504"/>
      <c r="F44" s="504"/>
      <c r="G44" s="504"/>
      <c r="H44" s="504"/>
      <c r="I44" s="504"/>
      <c r="J44" s="498" t="s">
        <v>1038</v>
      </c>
      <c r="K44" s="499" t="s">
        <v>1039</v>
      </c>
      <c r="L44" s="498" t="s">
        <v>1040</v>
      </c>
      <c r="M44" s="499" t="s">
        <v>1041</v>
      </c>
      <c r="N44" s="504"/>
      <c r="O44" s="504"/>
      <c r="P44" s="498" t="s">
        <v>1042</v>
      </c>
      <c r="Q44" s="499" t="s">
        <v>1043</v>
      </c>
      <c r="R44" s="504"/>
      <c r="S44" s="504"/>
      <c r="T44" s="504"/>
      <c r="U44" s="504"/>
      <c r="V44" s="504"/>
      <c r="W44" s="504"/>
      <c r="X44" s="502" t="s">
        <v>1044</v>
      </c>
      <c r="Y44" s="503" t="s">
        <v>1045</v>
      </c>
      <c r="Z44" s="504"/>
      <c r="AA44" s="504"/>
      <c r="AB44" s="498" t="s">
        <v>1046</v>
      </c>
      <c r="AC44" s="499" t="s">
        <v>1047</v>
      </c>
      <c r="AD44" s="504"/>
      <c r="AE44" s="504"/>
      <c r="AF44" s="504"/>
      <c r="AG44" s="504"/>
    </row>
    <row r="45" spans="2:33" ht="38.25" x14ac:dyDescent="0.25">
      <c r="B45" s="496" t="s">
        <v>1048</v>
      </c>
      <c r="C45" s="497">
        <v>1138</v>
      </c>
      <c r="D45" s="504"/>
      <c r="E45" s="504"/>
      <c r="F45" s="504"/>
      <c r="G45" s="504"/>
      <c r="H45" s="504"/>
      <c r="I45" s="504"/>
      <c r="J45" s="498" t="s">
        <v>1049</v>
      </c>
      <c r="K45" s="499" t="s">
        <v>1050</v>
      </c>
      <c r="L45" s="498" t="s">
        <v>1051</v>
      </c>
      <c r="M45" s="499" t="s">
        <v>1052</v>
      </c>
      <c r="N45" s="504"/>
      <c r="O45" s="504"/>
      <c r="P45" s="498" t="s">
        <v>1053</v>
      </c>
      <c r="Q45" s="499" t="s">
        <v>1054</v>
      </c>
      <c r="R45" s="504"/>
      <c r="S45" s="504"/>
      <c r="T45" s="504"/>
      <c r="U45" s="504"/>
      <c r="V45" s="504"/>
      <c r="W45" s="504"/>
      <c r="X45" s="504"/>
      <c r="Y45" s="504"/>
      <c r="Z45" s="504"/>
      <c r="AA45" s="504"/>
      <c r="AB45" s="498" t="s">
        <v>1055</v>
      </c>
      <c r="AC45" s="499" t="s">
        <v>1056</v>
      </c>
      <c r="AD45" s="504"/>
      <c r="AE45" s="504"/>
      <c r="AF45" s="504"/>
      <c r="AG45" s="504"/>
    </row>
    <row r="46" spans="2:33" ht="38.25" x14ac:dyDescent="0.25">
      <c r="B46" s="496" t="s">
        <v>1057</v>
      </c>
      <c r="C46" s="497">
        <v>1139</v>
      </c>
      <c r="D46" s="504"/>
      <c r="E46" s="504"/>
      <c r="F46" s="504"/>
      <c r="G46" s="504"/>
      <c r="H46" s="504"/>
      <c r="I46" s="504"/>
      <c r="J46" s="498" t="s">
        <v>1058</v>
      </c>
      <c r="K46" s="499" t="s">
        <v>1059</v>
      </c>
      <c r="L46" s="498" t="s">
        <v>1060</v>
      </c>
      <c r="M46" s="499" t="s">
        <v>1061</v>
      </c>
      <c r="N46" s="504"/>
      <c r="O46" s="504"/>
      <c r="P46" s="498" t="s">
        <v>1062</v>
      </c>
      <c r="Q46" s="499" t="s">
        <v>1063</v>
      </c>
      <c r="R46" s="504"/>
      <c r="S46" s="504"/>
      <c r="T46" s="504"/>
      <c r="U46" s="504"/>
      <c r="V46" s="504"/>
      <c r="W46" s="504"/>
      <c r="X46" s="504"/>
      <c r="Y46" s="504"/>
      <c r="Z46" s="504"/>
      <c r="AA46" s="504"/>
      <c r="AB46" s="498" t="s">
        <v>1064</v>
      </c>
      <c r="AC46" s="499" t="s">
        <v>1065</v>
      </c>
      <c r="AD46" s="504"/>
      <c r="AE46" s="504"/>
      <c r="AF46" s="504"/>
      <c r="AG46" s="504"/>
    </row>
    <row r="47" spans="2:33" ht="25.5" x14ac:dyDescent="0.25">
      <c r="B47" s="496" t="s">
        <v>1066</v>
      </c>
      <c r="C47" s="497">
        <v>1140</v>
      </c>
      <c r="D47" s="504"/>
      <c r="E47" s="504"/>
      <c r="F47" s="504"/>
      <c r="G47" s="504"/>
      <c r="H47" s="504"/>
      <c r="I47" s="504"/>
      <c r="J47" s="498" t="s">
        <v>1067</v>
      </c>
      <c r="K47" s="499" t="s">
        <v>1068</v>
      </c>
      <c r="L47" s="498" t="s">
        <v>1069</v>
      </c>
      <c r="M47" s="499" t="s">
        <v>1070</v>
      </c>
      <c r="N47" s="504"/>
      <c r="O47" s="504"/>
      <c r="P47" s="498" t="s">
        <v>1071</v>
      </c>
      <c r="Q47" s="499" t="s">
        <v>1072</v>
      </c>
      <c r="R47" s="504"/>
      <c r="S47" s="504"/>
      <c r="T47" s="504"/>
      <c r="U47" s="504"/>
      <c r="V47" s="504"/>
      <c r="W47" s="504"/>
      <c r="X47" s="504"/>
      <c r="Y47" s="504"/>
      <c r="Z47" s="504"/>
      <c r="AA47" s="504"/>
      <c r="AB47" s="498" t="s">
        <v>1073</v>
      </c>
      <c r="AC47" s="499" t="s">
        <v>1074</v>
      </c>
      <c r="AD47" s="504"/>
      <c r="AE47" s="504"/>
      <c r="AF47" s="504"/>
      <c r="AG47" s="504"/>
    </row>
    <row r="48" spans="2:33" ht="25.5" x14ac:dyDescent="0.25">
      <c r="B48" s="496" t="s">
        <v>1075</v>
      </c>
      <c r="C48" s="497">
        <v>1141</v>
      </c>
      <c r="D48" s="504"/>
      <c r="E48" s="504"/>
      <c r="F48" s="504"/>
      <c r="G48" s="504"/>
      <c r="H48" s="504"/>
      <c r="I48" s="504"/>
      <c r="J48" s="498" t="s">
        <v>1076</v>
      </c>
      <c r="K48" s="499" t="s">
        <v>1077</v>
      </c>
      <c r="L48" s="498" t="s">
        <v>1078</v>
      </c>
      <c r="M48" s="499" t="s">
        <v>1079</v>
      </c>
      <c r="N48" s="504"/>
      <c r="O48" s="504"/>
      <c r="P48" s="498" t="s">
        <v>1080</v>
      </c>
      <c r="Q48" s="499" t="s">
        <v>1081</v>
      </c>
      <c r="R48" s="504"/>
      <c r="S48" s="504"/>
      <c r="T48" s="504"/>
      <c r="U48" s="504"/>
      <c r="V48" s="504"/>
      <c r="W48" s="504"/>
      <c r="X48" s="504"/>
      <c r="Y48" s="504"/>
      <c r="Z48" s="504"/>
      <c r="AA48" s="504"/>
      <c r="AB48" s="498" t="s">
        <v>565</v>
      </c>
      <c r="AC48" s="499" t="s">
        <v>1082</v>
      </c>
      <c r="AD48" s="504"/>
      <c r="AE48" s="504"/>
      <c r="AF48" s="504"/>
      <c r="AG48" s="504"/>
    </row>
    <row r="49" spans="2:33" ht="51" x14ac:dyDescent="0.25">
      <c r="B49" s="496" t="s">
        <v>1083</v>
      </c>
      <c r="C49" s="497">
        <v>1142</v>
      </c>
      <c r="D49" s="504"/>
      <c r="E49" s="504"/>
      <c r="F49" s="504"/>
      <c r="G49" s="504"/>
      <c r="H49" s="504"/>
      <c r="I49" s="504"/>
      <c r="J49" s="498" t="s">
        <v>1084</v>
      </c>
      <c r="K49" s="499" t="s">
        <v>1085</v>
      </c>
      <c r="L49" s="498" t="s">
        <v>1086</v>
      </c>
      <c r="M49" s="499" t="s">
        <v>1087</v>
      </c>
      <c r="N49" s="504"/>
      <c r="O49" s="504"/>
      <c r="P49" s="498" t="s">
        <v>1088</v>
      </c>
      <c r="Q49" s="499" t="s">
        <v>1089</v>
      </c>
      <c r="R49" s="504"/>
      <c r="S49" s="504"/>
      <c r="T49" s="504"/>
      <c r="U49" s="504"/>
      <c r="V49" s="504"/>
      <c r="W49" s="504"/>
      <c r="X49" s="504"/>
      <c r="Y49" s="504"/>
      <c r="Z49" s="504"/>
      <c r="AA49" s="504"/>
      <c r="AB49" s="498" t="s">
        <v>1090</v>
      </c>
      <c r="AC49" s="499" t="s">
        <v>1091</v>
      </c>
      <c r="AD49" s="504"/>
      <c r="AE49" s="504"/>
      <c r="AF49" s="504"/>
      <c r="AG49" s="504"/>
    </row>
    <row r="50" spans="2:33" ht="25.5" x14ac:dyDescent="0.25">
      <c r="B50" s="496" t="s">
        <v>1092</v>
      </c>
      <c r="C50" s="497">
        <v>1143</v>
      </c>
      <c r="D50" s="504"/>
      <c r="E50" s="504"/>
      <c r="F50" s="504"/>
      <c r="G50" s="504"/>
      <c r="H50" s="504"/>
      <c r="I50" s="504"/>
      <c r="J50" s="498" t="s">
        <v>1093</v>
      </c>
      <c r="K50" s="499" t="s">
        <v>1094</v>
      </c>
      <c r="L50" s="498" t="s">
        <v>1095</v>
      </c>
      <c r="M50" s="499" t="s">
        <v>1096</v>
      </c>
      <c r="N50" s="504"/>
      <c r="O50" s="504"/>
      <c r="P50" s="498" t="s">
        <v>1097</v>
      </c>
      <c r="Q50" s="499" t="s">
        <v>1098</v>
      </c>
      <c r="R50" s="504"/>
      <c r="S50" s="504"/>
      <c r="T50" s="504"/>
      <c r="U50" s="504"/>
      <c r="V50" s="504"/>
      <c r="W50" s="504"/>
      <c r="X50" s="504"/>
      <c r="Y50" s="504"/>
      <c r="Z50" s="504"/>
      <c r="AA50" s="504"/>
      <c r="AB50" s="498" t="s">
        <v>1099</v>
      </c>
      <c r="AC50" s="499" t="s">
        <v>1100</v>
      </c>
      <c r="AD50" s="504"/>
      <c r="AE50" s="504"/>
      <c r="AF50" s="504"/>
      <c r="AG50" s="504"/>
    </row>
    <row r="51" spans="2:33" ht="25.5" x14ac:dyDescent="0.25">
      <c r="B51" s="496" t="s">
        <v>1101</v>
      </c>
      <c r="C51" s="497">
        <v>1144</v>
      </c>
      <c r="D51" s="504"/>
      <c r="E51" s="504"/>
      <c r="F51" s="504"/>
      <c r="G51" s="504"/>
      <c r="H51" s="504"/>
      <c r="I51" s="504"/>
      <c r="J51" s="498" t="s">
        <v>1102</v>
      </c>
      <c r="K51" s="499" t="s">
        <v>1103</v>
      </c>
      <c r="L51" s="498" t="s">
        <v>1104</v>
      </c>
      <c r="M51" s="499" t="s">
        <v>1105</v>
      </c>
      <c r="N51" s="504"/>
      <c r="O51" s="504"/>
      <c r="P51" s="498" t="s">
        <v>1106</v>
      </c>
      <c r="Q51" s="499" t="s">
        <v>1107</v>
      </c>
      <c r="R51" s="504"/>
      <c r="S51" s="504"/>
      <c r="T51" s="504"/>
      <c r="U51" s="504"/>
      <c r="V51" s="504"/>
      <c r="W51" s="504"/>
      <c r="X51" s="504"/>
      <c r="Y51" s="504"/>
      <c r="Z51" s="504"/>
      <c r="AA51" s="504"/>
      <c r="AB51" s="498" t="s">
        <v>1108</v>
      </c>
      <c r="AC51" s="499" t="s">
        <v>1109</v>
      </c>
      <c r="AD51" s="504"/>
      <c r="AE51" s="504"/>
      <c r="AF51" s="504"/>
      <c r="AG51" s="504"/>
    </row>
    <row r="52" spans="2:33" x14ac:dyDescent="0.25">
      <c r="B52" s="496" t="s">
        <v>1110</v>
      </c>
      <c r="C52" s="497">
        <v>1145</v>
      </c>
      <c r="D52" s="504"/>
      <c r="E52" s="504"/>
      <c r="F52" s="504"/>
      <c r="G52" s="504"/>
      <c r="H52" s="504"/>
      <c r="I52" s="504"/>
      <c r="J52" s="498" t="s">
        <v>1111</v>
      </c>
      <c r="K52" s="499" t="s">
        <v>1112</v>
      </c>
      <c r="L52" s="498" t="s">
        <v>1113</v>
      </c>
      <c r="M52" s="499" t="s">
        <v>1114</v>
      </c>
      <c r="N52" s="504"/>
      <c r="O52" s="504"/>
      <c r="P52" s="498" t="s">
        <v>1115</v>
      </c>
      <c r="Q52" s="499" t="s">
        <v>1116</v>
      </c>
      <c r="R52" s="504"/>
      <c r="S52" s="504"/>
      <c r="T52" s="504"/>
      <c r="U52" s="504"/>
      <c r="V52" s="504"/>
      <c r="W52" s="504"/>
      <c r="X52" s="504"/>
      <c r="Y52" s="504"/>
      <c r="Z52" s="504"/>
      <c r="AA52" s="504"/>
      <c r="AB52" s="498" t="s">
        <v>1117</v>
      </c>
      <c r="AC52" s="499" t="s">
        <v>1118</v>
      </c>
      <c r="AD52" s="504"/>
      <c r="AE52" s="504"/>
      <c r="AF52" s="504"/>
      <c r="AG52" s="504"/>
    </row>
    <row r="53" spans="2:33" ht="25.5" x14ac:dyDescent="0.25">
      <c r="B53" s="496" t="s">
        <v>1119</v>
      </c>
      <c r="C53" s="497">
        <v>1146</v>
      </c>
      <c r="D53" s="504"/>
      <c r="E53" s="504"/>
      <c r="F53" s="504"/>
      <c r="G53" s="504"/>
      <c r="H53" s="504"/>
      <c r="I53" s="504"/>
      <c r="J53" s="498" t="s">
        <v>1120</v>
      </c>
      <c r="K53" s="499" t="s">
        <v>1121</v>
      </c>
      <c r="L53" s="498" t="s">
        <v>1122</v>
      </c>
      <c r="M53" s="499" t="s">
        <v>1123</v>
      </c>
      <c r="N53" s="504"/>
      <c r="O53" s="504"/>
      <c r="P53" s="498" t="s">
        <v>1124</v>
      </c>
      <c r="Q53" s="499" t="s">
        <v>1125</v>
      </c>
      <c r="R53" s="504"/>
      <c r="S53" s="504"/>
      <c r="T53" s="504"/>
      <c r="U53" s="504"/>
      <c r="V53" s="504"/>
      <c r="W53" s="504"/>
      <c r="X53" s="504"/>
      <c r="Y53" s="504"/>
      <c r="Z53" s="504"/>
      <c r="AA53" s="504"/>
      <c r="AB53" s="498" t="s">
        <v>1126</v>
      </c>
      <c r="AC53" s="499" t="s">
        <v>1127</v>
      </c>
      <c r="AD53" s="504"/>
      <c r="AE53" s="504"/>
      <c r="AF53" s="504"/>
      <c r="AG53" s="504"/>
    </row>
    <row r="54" spans="2:33" x14ac:dyDescent="0.25">
      <c r="B54" s="496" t="s">
        <v>1128</v>
      </c>
      <c r="C54" s="497">
        <v>1147</v>
      </c>
      <c r="D54" s="504"/>
      <c r="E54" s="504"/>
      <c r="F54" s="504"/>
      <c r="G54" s="504"/>
      <c r="H54" s="504"/>
      <c r="I54" s="504"/>
      <c r="J54" s="498" t="s">
        <v>1129</v>
      </c>
      <c r="K54" s="499" t="s">
        <v>1130</v>
      </c>
      <c r="L54" s="498" t="s">
        <v>1131</v>
      </c>
      <c r="M54" s="499" t="s">
        <v>1132</v>
      </c>
      <c r="N54" s="504"/>
      <c r="O54" s="504"/>
      <c r="P54" s="498" t="s">
        <v>1133</v>
      </c>
      <c r="Q54" s="499" t="s">
        <v>1134</v>
      </c>
      <c r="R54" s="504"/>
      <c r="S54" s="504"/>
      <c r="T54" s="504"/>
      <c r="U54" s="504"/>
      <c r="V54" s="504"/>
      <c r="W54" s="504"/>
      <c r="X54" s="504"/>
      <c r="Y54" s="504"/>
      <c r="Z54" s="504"/>
      <c r="AA54" s="504"/>
      <c r="AB54" s="498" t="s">
        <v>1135</v>
      </c>
      <c r="AC54" s="499" t="s">
        <v>1136</v>
      </c>
      <c r="AD54" s="504"/>
      <c r="AE54" s="504"/>
      <c r="AF54" s="504"/>
      <c r="AG54" s="504"/>
    </row>
    <row r="55" spans="2:33" ht="25.5" x14ac:dyDescent="0.25">
      <c r="B55" s="496" t="s">
        <v>1137</v>
      </c>
      <c r="C55" s="497">
        <v>1148</v>
      </c>
      <c r="D55" s="504"/>
      <c r="E55" s="504"/>
      <c r="F55" s="504"/>
      <c r="G55" s="504"/>
      <c r="H55" s="504"/>
      <c r="I55" s="504"/>
      <c r="J55" s="498" t="s">
        <v>1138</v>
      </c>
      <c r="K55" s="499" t="s">
        <v>1139</v>
      </c>
      <c r="L55" s="498" t="s">
        <v>1140</v>
      </c>
      <c r="M55" s="499" t="s">
        <v>1141</v>
      </c>
      <c r="N55" s="504"/>
      <c r="O55" s="504"/>
      <c r="P55" s="498" t="s">
        <v>1142</v>
      </c>
      <c r="Q55" s="499" t="s">
        <v>1143</v>
      </c>
      <c r="R55" s="504"/>
      <c r="S55" s="504"/>
      <c r="T55" s="504"/>
      <c r="U55" s="504"/>
      <c r="V55" s="504"/>
      <c r="W55" s="504"/>
      <c r="X55" s="504"/>
      <c r="Y55" s="504"/>
      <c r="Z55" s="504"/>
      <c r="AA55" s="504"/>
      <c r="AB55" s="498" t="s">
        <v>955</v>
      </c>
      <c r="AC55" s="499" t="s">
        <v>1144</v>
      </c>
      <c r="AD55" s="504"/>
      <c r="AE55" s="504"/>
      <c r="AF55" s="504"/>
      <c r="AG55" s="504"/>
    </row>
    <row r="56" spans="2:33" ht="39" thickBot="1" x14ac:dyDescent="0.3">
      <c r="B56" s="496" t="s">
        <v>1145</v>
      </c>
      <c r="C56" s="497">
        <v>1149</v>
      </c>
      <c r="D56" s="504"/>
      <c r="E56" s="504"/>
      <c r="F56" s="504"/>
      <c r="G56" s="504"/>
      <c r="H56" s="504"/>
      <c r="I56" s="504"/>
      <c r="J56" s="502" t="s">
        <v>1146</v>
      </c>
      <c r="K56" s="503" t="s">
        <v>1147</v>
      </c>
      <c r="L56" s="498" t="s">
        <v>1148</v>
      </c>
      <c r="M56" s="499" t="s">
        <v>1149</v>
      </c>
      <c r="N56" s="504"/>
      <c r="O56" s="504"/>
      <c r="P56" s="498" t="s">
        <v>1150</v>
      </c>
      <c r="Q56" s="499" t="s">
        <v>1151</v>
      </c>
      <c r="R56" s="504"/>
      <c r="S56" s="504"/>
      <c r="T56" s="504"/>
      <c r="U56" s="504"/>
      <c r="V56" s="504"/>
      <c r="W56" s="504"/>
      <c r="X56" s="504"/>
      <c r="Y56" s="504"/>
      <c r="Z56" s="504"/>
      <c r="AA56" s="504"/>
      <c r="AB56" s="498" t="s">
        <v>1152</v>
      </c>
      <c r="AC56" s="499" t="s">
        <v>1153</v>
      </c>
      <c r="AD56" s="504"/>
      <c r="AE56" s="504"/>
      <c r="AF56" s="504"/>
      <c r="AG56" s="504"/>
    </row>
    <row r="57" spans="2:33" ht="51" x14ac:dyDescent="0.25">
      <c r="B57" s="496" t="s">
        <v>1154</v>
      </c>
      <c r="C57" s="497">
        <v>1150</v>
      </c>
      <c r="D57" s="504"/>
      <c r="E57" s="504"/>
      <c r="F57" s="504"/>
      <c r="G57" s="504"/>
      <c r="H57" s="504"/>
      <c r="I57" s="504"/>
      <c r="J57" s="504"/>
      <c r="K57" s="504"/>
      <c r="L57" s="498" t="s">
        <v>1155</v>
      </c>
      <c r="M57" s="499" t="s">
        <v>1156</v>
      </c>
      <c r="N57" s="504"/>
      <c r="O57" s="504"/>
      <c r="P57" s="498" t="s">
        <v>1157</v>
      </c>
      <c r="Q57" s="499" t="s">
        <v>1158</v>
      </c>
      <c r="R57" s="504"/>
      <c r="S57" s="504"/>
      <c r="T57" s="504"/>
      <c r="U57" s="504"/>
      <c r="V57" s="504"/>
      <c r="W57" s="504"/>
      <c r="X57" s="504"/>
      <c r="Y57" s="504"/>
      <c r="Z57" s="504"/>
      <c r="AA57" s="504"/>
      <c r="AB57" s="498" t="s">
        <v>1159</v>
      </c>
      <c r="AC57" s="499" t="s">
        <v>1160</v>
      </c>
      <c r="AD57" s="504"/>
      <c r="AE57" s="504"/>
      <c r="AF57" s="504"/>
      <c r="AG57" s="504"/>
    </row>
    <row r="58" spans="2:33" ht="51" x14ac:dyDescent="0.25">
      <c r="B58" s="496" t="s">
        <v>1161</v>
      </c>
      <c r="C58" s="497">
        <v>1151</v>
      </c>
      <c r="D58" s="504"/>
      <c r="E58" s="504"/>
      <c r="F58" s="504"/>
      <c r="G58" s="504"/>
      <c r="H58" s="504"/>
      <c r="I58" s="504"/>
      <c r="J58" s="504"/>
      <c r="K58" s="504"/>
      <c r="L58" s="498" t="s">
        <v>1162</v>
      </c>
      <c r="M58" s="499" t="s">
        <v>1163</v>
      </c>
      <c r="N58" s="504"/>
      <c r="O58" s="504"/>
      <c r="P58" s="498" t="s">
        <v>1164</v>
      </c>
      <c r="Q58" s="499" t="s">
        <v>1165</v>
      </c>
      <c r="R58" s="504"/>
      <c r="S58" s="504"/>
      <c r="T58" s="504"/>
      <c r="U58" s="504"/>
      <c r="V58" s="504"/>
      <c r="W58" s="504"/>
      <c r="X58" s="504"/>
      <c r="Y58" s="504"/>
      <c r="Z58" s="504"/>
      <c r="AA58" s="504"/>
      <c r="AB58" s="498" t="s">
        <v>1166</v>
      </c>
      <c r="AC58" s="499" t="s">
        <v>1167</v>
      </c>
      <c r="AD58" s="504"/>
      <c r="AE58" s="504"/>
      <c r="AF58" s="504"/>
      <c r="AG58" s="504"/>
    </row>
    <row r="59" spans="2:33" ht="38.25" x14ac:dyDescent="0.25">
      <c r="B59" s="496" t="s">
        <v>1168</v>
      </c>
      <c r="C59" s="497">
        <v>1152</v>
      </c>
      <c r="D59" s="504"/>
      <c r="E59" s="504"/>
      <c r="F59" s="504"/>
      <c r="G59" s="504"/>
      <c r="H59" s="504"/>
      <c r="I59" s="504"/>
      <c r="J59" s="504"/>
      <c r="K59" s="504"/>
      <c r="L59" s="498" t="s">
        <v>1169</v>
      </c>
      <c r="M59" s="499" t="s">
        <v>1170</v>
      </c>
      <c r="N59" s="504"/>
      <c r="O59" s="504"/>
      <c r="P59" s="498" t="s">
        <v>1171</v>
      </c>
      <c r="Q59" s="499" t="s">
        <v>1172</v>
      </c>
      <c r="R59" s="504"/>
      <c r="S59" s="504"/>
      <c r="T59" s="504"/>
      <c r="U59" s="504"/>
      <c r="V59" s="504"/>
      <c r="W59" s="504"/>
      <c r="X59" s="504"/>
      <c r="Y59" s="504"/>
      <c r="Z59" s="504"/>
      <c r="AA59" s="504"/>
      <c r="AB59" s="498" t="s">
        <v>1173</v>
      </c>
      <c r="AC59" s="499" t="s">
        <v>1174</v>
      </c>
      <c r="AD59" s="504"/>
      <c r="AE59" s="504"/>
      <c r="AF59" s="504"/>
      <c r="AG59" s="504"/>
    </row>
    <row r="60" spans="2:33" ht="38.25" x14ac:dyDescent="0.25">
      <c r="B60" s="496" t="s">
        <v>1175</v>
      </c>
      <c r="C60" s="497">
        <v>1153</v>
      </c>
      <c r="D60" s="504"/>
      <c r="E60" s="504"/>
      <c r="F60" s="504"/>
      <c r="G60" s="504"/>
      <c r="H60" s="504"/>
      <c r="I60" s="504"/>
      <c r="J60" s="504"/>
      <c r="K60" s="504"/>
      <c r="L60" s="498" t="s">
        <v>1176</v>
      </c>
      <c r="M60" s="499" t="s">
        <v>1177</v>
      </c>
      <c r="N60" s="504"/>
      <c r="O60" s="504"/>
      <c r="P60" s="498" t="s">
        <v>1178</v>
      </c>
      <c r="Q60" s="499" t="s">
        <v>1179</v>
      </c>
      <c r="R60" s="504"/>
      <c r="S60" s="504"/>
      <c r="T60" s="504"/>
      <c r="U60" s="504"/>
      <c r="V60" s="504"/>
      <c r="W60" s="504"/>
      <c r="X60" s="504"/>
      <c r="Y60" s="504"/>
      <c r="Z60" s="504"/>
      <c r="AA60" s="504"/>
      <c r="AB60" s="498" t="s">
        <v>1180</v>
      </c>
      <c r="AC60" s="499" t="s">
        <v>1181</v>
      </c>
      <c r="AD60" s="504"/>
      <c r="AE60" s="504"/>
      <c r="AF60" s="504"/>
      <c r="AG60" s="504"/>
    </row>
    <row r="61" spans="2:33" ht="38.25" x14ac:dyDescent="0.25">
      <c r="B61" s="496" t="s">
        <v>1182</v>
      </c>
      <c r="C61" s="497">
        <v>1154</v>
      </c>
      <c r="D61" s="504"/>
      <c r="E61" s="504"/>
      <c r="F61" s="504"/>
      <c r="G61" s="504"/>
      <c r="H61" s="504"/>
      <c r="I61" s="504"/>
      <c r="J61" s="504"/>
      <c r="K61" s="504"/>
      <c r="L61" s="498" t="s">
        <v>1183</v>
      </c>
      <c r="M61" s="499" t="s">
        <v>1184</v>
      </c>
      <c r="N61" s="504"/>
      <c r="O61" s="504"/>
      <c r="P61" s="498" t="s">
        <v>1185</v>
      </c>
      <c r="Q61" s="499" t="s">
        <v>1186</v>
      </c>
      <c r="R61" s="504"/>
      <c r="S61" s="504"/>
      <c r="T61" s="504"/>
      <c r="U61" s="504"/>
      <c r="V61" s="504"/>
      <c r="W61" s="504"/>
      <c r="X61" s="504"/>
      <c r="Y61" s="504"/>
      <c r="Z61" s="504"/>
      <c r="AA61" s="504"/>
      <c r="AB61" s="498" t="s">
        <v>1187</v>
      </c>
      <c r="AC61" s="499" t="s">
        <v>1188</v>
      </c>
      <c r="AD61" s="504"/>
      <c r="AE61" s="504"/>
      <c r="AF61" s="504"/>
      <c r="AG61" s="504"/>
    </row>
    <row r="62" spans="2:33" ht="38.25" x14ac:dyDescent="0.25">
      <c r="B62" s="496" t="s">
        <v>1189</v>
      </c>
      <c r="C62" s="497">
        <v>1155</v>
      </c>
      <c r="D62" s="504"/>
      <c r="E62" s="504"/>
      <c r="F62" s="504"/>
      <c r="G62" s="504"/>
      <c r="H62" s="504"/>
      <c r="I62" s="504"/>
      <c r="J62" s="504"/>
      <c r="K62" s="504"/>
      <c r="L62" s="498" t="s">
        <v>1190</v>
      </c>
      <c r="M62" s="499" t="s">
        <v>1191</v>
      </c>
      <c r="N62" s="504"/>
      <c r="O62" s="504"/>
      <c r="P62" s="498" t="s">
        <v>1192</v>
      </c>
      <c r="Q62" s="499" t="s">
        <v>1193</v>
      </c>
      <c r="R62" s="504"/>
      <c r="S62" s="504"/>
      <c r="T62" s="504"/>
      <c r="U62" s="504"/>
      <c r="V62" s="504"/>
      <c r="W62" s="504"/>
      <c r="X62" s="504"/>
      <c r="Y62" s="504"/>
      <c r="Z62" s="504"/>
      <c r="AA62" s="504"/>
      <c r="AB62" s="498" t="s">
        <v>1194</v>
      </c>
      <c r="AC62" s="499" t="s">
        <v>1195</v>
      </c>
      <c r="AD62" s="504"/>
      <c r="AE62" s="504"/>
      <c r="AF62" s="504"/>
      <c r="AG62" s="504"/>
    </row>
    <row r="63" spans="2:33" ht="38.25" x14ac:dyDescent="0.25">
      <c r="B63" s="496" t="s">
        <v>1196</v>
      </c>
      <c r="C63" s="497">
        <v>1156</v>
      </c>
      <c r="D63" s="504"/>
      <c r="E63" s="504"/>
      <c r="F63" s="504"/>
      <c r="G63" s="504"/>
      <c r="H63" s="504"/>
      <c r="I63" s="504"/>
      <c r="J63" s="504"/>
      <c r="K63" s="504"/>
      <c r="L63" s="498" t="s">
        <v>1197</v>
      </c>
      <c r="M63" s="499" t="s">
        <v>1198</v>
      </c>
      <c r="N63" s="504"/>
      <c r="O63" s="504"/>
      <c r="P63" s="498" t="s">
        <v>1199</v>
      </c>
      <c r="Q63" s="499" t="s">
        <v>1200</v>
      </c>
      <c r="R63" s="504"/>
      <c r="S63" s="504"/>
      <c r="T63" s="504"/>
      <c r="U63" s="504"/>
      <c r="V63" s="504"/>
      <c r="W63" s="504"/>
      <c r="X63" s="504"/>
      <c r="Y63" s="504"/>
      <c r="Z63" s="504"/>
      <c r="AA63" s="504"/>
      <c r="AB63" s="498" t="s">
        <v>1201</v>
      </c>
      <c r="AC63" s="499" t="s">
        <v>1202</v>
      </c>
      <c r="AD63" s="504"/>
      <c r="AE63" s="504"/>
      <c r="AF63" s="504"/>
      <c r="AG63" s="504"/>
    </row>
    <row r="64" spans="2:33" ht="38.25" x14ac:dyDescent="0.25">
      <c r="B64" s="496" t="s">
        <v>1203</v>
      </c>
      <c r="C64" s="497">
        <v>1157</v>
      </c>
      <c r="D64" s="504"/>
      <c r="E64" s="504"/>
      <c r="F64" s="504"/>
      <c r="G64" s="504"/>
      <c r="H64" s="504"/>
      <c r="I64" s="504"/>
      <c r="J64" s="504"/>
      <c r="K64" s="504"/>
      <c r="L64" s="498" t="s">
        <v>1204</v>
      </c>
      <c r="M64" s="499" t="s">
        <v>1205</v>
      </c>
      <c r="N64" s="504"/>
      <c r="O64" s="504"/>
      <c r="P64" s="498" t="s">
        <v>1206</v>
      </c>
      <c r="Q64" s="499" t="s">
        <v>1207</v>
      </c>
      <c r="R64" s="504"/>
      <c r="S64" s="504"/>
      <c r="T64" s="504"/>
      <c r="U64" s="504"/>
      <c r="V64" s="504"/>
      <c r="W64" s="504"/>
      <c r="X64" s="504"/>
      <c r="Y64" s="504"/>
      <c r="Z64" s="504"/>
      <c r="AA64" s="504"/>
      <c r="AB64" s="498" t="s">
        <v>1208</v>
      </c>
      <c r="AC64" s="499" t="s">
        <v>1209</v>
      </c>
      <c r="AD64" s="504"/>
      <c r="AE64" s="504"/>
      <c r="AF64" s="504"/>
      <c r="AG64" s="504"/>
    </row>
    <row r="65" spans="2:33" ht="39" thickBot="1" x14ac:dyDescent="0.3">
      <c r="B65" s="496" t="s">
        <v>1210</v>
      </c>
      <c r="C65" s="497">
        <v>1158</v>
      </c>
      <c r="D65" s="504"/>
      <c r="E65" s="504"/>
      <c r="F65" s="504"/>
      <c r="G65" s="504"/>
      <c r="H65" s="504"/>
      <c r="I65" s="504"/>
      <c r="J65" s="504"/>
      <c r="K65" s="504"/>
      <c r="L65" s="502" t="s">
        <v>1211</v>
      </c>
      <c r="M65" s="503" t="s">
        <v>1212</v>
      </c>
      <c r="N65" s="504"/>
      <c r="O65" s="504"/>
      <c r="P65" s="502" t="s">
        <v>1213</v>
      </c>
      <c r="Q65" s="503" t="s">
        <v>1214</v>
      </c>
      <c r="R65" s="504"/>
      <c r="S65" s="504"/>
      <c r="T65" s="504"/>
      <c r="U65" s="504"/>
      <c r="V65" s="504"/>
      <c r="W65" s="504"/>
      <c r="X65" s="504"/>
      <c r="Y65" s="504"/>
      <c r="Z65" s="504"/>
      <c r="AA65" s="504"/>
      <c r="AB65" s="498" t="s">
        <v>1215</v>
      </c>
      <c r="AC65" s="499" t="s">
        <v>1216</v>
      </c>
      <c r="AD65" s="504"/>
      <c r="AE65" s="504"/>
      <c r="AF65" s="504"/>
      <c r="AG65" s="504"/>
    </row>
    <row r="66" spans="2:33" ht="25.5" x14ac:dyDescent="0.25">
      <c r="B66" s="496" t="s">
        <v>1217</v>
      </c>
      <c r="C66" s="497">
        <v>1159</v>
      </c>
      <c r="D66" s="504"/>
      <c r="E66" s="504"/>
      <c r="F66" s="504"/>
      <c r="G66" s="504"/>
      <c r="H66" s="504"/>
      <c r="I66" s="504"/>
      <c r="J66" s="504"/>
      <c r="K66" s="504"/>
      <c r="L66" s="504"/>
      <c r="M66" s="504"/>
      <c r="N66" s="504"/>
      <c r="O66" s="504"/>
      <c r="P66" s="504"/>
      <c r="Q66" s="504"/>
      <c r="R66" s="504"/>
      <c r="S66" s="504"/>
      <c r="T66" s="504"/>
      <c r="U66" s="504"/>
      <c r="V66" s="504"/>
      <c r="W66" s="504"/>
      <c r="X66" s="504"/>
      <c r="Y66" s="504"/>
      <c r="Z66" s="504"/>
      <c r="AA66" s="504"/>
      <c r="AB66" s="498" t="s">
        <v>1218</v>
      </c>
      <c r="AC66" s="499" t="s">
        <v>1219</v>
      </c>
      <c r="AD66" s="504"/>
      <c r="AE66" s="504"/>
      <c r="AF66" s="504"/>
      <c r="AG66" s="504"/>
    </row>
    <row r="67" spans="2:33" x14ac:dyDescent="0.25">
      <c r="B67" s="496" t="s">
        <v>1220</v>
      </c>
      <c r="C67" s="497">
        <v>1160</v>
      </c>
      <c r="D67" s="504"/>
      <c r="E67" s="504"/>
      <c r="F67" s="504"/>
      <c r="G67" s="504"/>
      <c r="H67" s="504"/>
      <c r="I67" s="504"/>
      <c r="J67" s="504"/>
      <c r="K67" s="504"/>
      <c r="L67" s="504"/>
      <c r="M67" s="504"/>
      <c r="N67" s="504"/>
      <c r="O67" s="504"/>
      <c r="P67" s="504"/>
      <c r="Q67" s="504"/>
      <c r="R67" s="504"/>
      <c r="S67" s="504"/>
      <c r="T67" s="504"/>
      <c r="U67" s="504"/>
      <c r="V67" s="504"/>
      <c r="W67" s="504"/>
      <c r="X67" s="504"/>
      <c r="Y67" s="504"/>
      <c r="Z67" s="504"/>
      <c r="AA67" s="504"/>
      <c r="AB67" s="498" t="s">
        <v>1221</v>
      </c>
      <c r="AC67" s="499" t="s">
        <v>1222</v>
      </c>
      <c r="AD67" s="504"/>
      <c r="AE67" s="504"/>
      <c r="AF67" s="504"/>
      <c r="AG67" s="504"/>
    </row>
    <row r="68" spans="2:33" x14ac:dyDescent="0.25">
      <c r="B68" s="496" t="s">
        <v>1223</v>
      </c>
      <c r="C68" s="497">
        <v>1161</v>
      </c>
      <c r="D68" s="504"/>
      <c r="E68" s="504"/>
      <c r="F68" s="504"/>
      <c r="G68" s="504"/>
      <c r="H68" s="504"/>
      <c r="I68" s="504"/>
      <c r="J68" s="504"/>
      <c r="K68" s="504"/>
      <c r="L68" s="504"/>
      <c r="M68" s="504"/>
      <c r="N68" s="504"/>
      <c r="O68" s="504"/>
      <c r="P68" s="504"/>
      <c r="Q68" s="504"/>
      <c r="R68" s="504"/>
      <c r="S68" s="504"/>
      <c r="T68" s="504"/>
      <c r="U68" s="504"/>
      <c r="V68" s="504"/>
      <c r="W68" s="504"/>
      <c r="X68" s="504"/>
      <c r="Y68" s="504"/>
      <c r="Z68" s="504"/>
      <c r="AA68" s="504"/>
      <c r="AB68" s="498" t="s">
        <v>1224</v>
      </c>
      <c r="AC68" s="499" t="s">
        <v>1225</v>
      </c>
      <c r="AD68" s="504"/>
      <c r="AE68" s="504"/>
      <c r="AF68" s="504"/>
      <c r="AG68" s="504"/>
    </row>
    <row r="69" spans="2:33" x14ac:dyDescent="0.25">
      <c r="B69" s="496" t="s">
        <v>1226</v>
      </c>
      <c r="C69" s="497">
        <v>1162</v>
      </c>
      <c r="D69" s="504"/>
      <c r="E69" s="504"/>
      <c r="F69" s="504"/>
      <c r="G69" s="504"/>
      <c r="H69" s="504"/>
      <c r="I69" s="504"/>
      <c r="J69" s="504"/>
      <c r="K69" s="504"/>
      <c r="L69" s="504"/>
      <c r="M69" s="504"/>
      <c r="N69" s="504"/>
      <c r="O69" s="504"/>
      <c r="P69" s="504"/>
      <c r="Q69" s="504"/>
      <c r="R69" s="504"/>
      <c r="S69" s="504"/>
      <c r="T69" s="504"/>
      <c r="U69" s="504"/>
      <c r="V69" s="504"/>
      <c r="W69" s="504"/>
      <c r="X69" s="504"/>
      <c r="Y69" s="504"/>
      <c r="Z69" s="504"/>
      <c r="AA69" s="504"/>
      <c r="AB69" s="498" t="s">
        <v>1227</v>
      </c>
      <c r="AC69" s="499" t="s">
        <v>1228</v>
      </c>
      <c r="AD69" s="504"/>
      <c r="AE69" s="504"/>
      <c r="AF69" s="504"/>
      <c r="AG69" s="504"/>
    </row>
    <row r="70" spans="2:33" ht="25.5" x14ac:dyDescent="0.25">
      <c r="B70" s="496" t="s">
        <v>1229</v>
      </c>
      <c r="C70" s="497">
        <v>1163</v>
      </c>
      <c r="D70" s="504"/>
      <c r="E70" s="504"/>
      <c r="F70" s="504"/>
      <c r="G70" s="504"/>
      <c r="H70" s="504"/>
      <c r="I70" s="504"/>
      <c r="J70" s="504"/>
      <c r="K70" s="504"/>
      <c r="L70" s="504"/>
      <c r="M70" s="504"/>
      <c r="N70" s="504"/>
      <c r="O70" s="504"/>
      <c r="P70" s="504"/>
      <c r="Q70" s="504"/>
      <c r="R70" s="504"/>
      <c r="S70" s="504"/>
      <c r="T70" s="504"/>
      <c r="U70" s="504"/>
      <c r="V70" s="504"/>
      <c r="W70" s="504"/>
      <c r="X70" s="504"/>
      <c r="Y70" s="504"/>
      <c r="Z70" s="504"/>
      <c r="AA70" s="504"/>
      <c r="AB70" s="498" t="s">
        <v>1230</v>
      </c>
      <c r="AC70" s="499" t="s">
        <v>1231</v>
      </c>
      <c r="AD70" s="504"/>
      <c r="AE70" s="504"/>
      <c r="AF70" s="504"/>
      <c r="AG70" s="504"/>
    </row>
    <row r="71" spans="2:33" x14ac:dyDescent="0.25">
      <c r="B71" s="496" t="s">
        <v>1232</v>
      </c>
      <c r="C71" s="497">
        <v>1164</v>
      </c>
      <c r="D71" s="504"/>
      <c r="E71" s="504"/>
      <c r="F71" s="504"/>
      <c r="G71" s="504"/>
      <c r="H71" s="504"/>
      <c r="I71" s="504"/>
      <c r="J71" s="504"/>
      <c r="K71" s="504"/>
      <c r="L71" s="504"/>
      <c r="M71" s="504"/>
      <c r="N71" s="504"/>
      <c r="O71" s="504"/>
      <c r="P71" s="504"/>
      <c r="Q71" s="504"/>
      <c r="R71" s="504"/>
      <c r="S71" s="504"/>
      <c r="T71" s="504"/>
      <c r="U71" s="504"/>
      <c r="V71" s="504"/>
      <c r="W71" s="504"/>
      <c r="X71" s="504"/>
      <c r="Y71" s="504"/>
      <c r="Z71" s="504"/>
      <c r="AA71" s="504"/>
      <c r="AB71" s="498" t="s">
        <v>1233</v>
      </c>
      <c r="AC71" s="499" t="s">
        <v>1234</v>
      </c>
      <c r="AD71" s="504"/>
      <c r="AE71" s="504"/>
      <c r="AF71" s="504"/>
      <c r="AG71" s="504"/>
    </row>
    <row r="72" spans="2:33" ht="25.5" x14ac:dyDescent="0.25">
      <c r="B72" s="496" t="s">
        <v>1235</v>
      </c>
      <c r="C72" s="497">
        <v>1165</v>
      </c>
      <c r="D72" s="504"/>
      <c r="E72" s="504"/>
      <c r="F72" s="504"/>
      <c r="G72" s="504"/>
      <c r="H72" s="504"/>
      <c r="I72" s="504"/>
      <c r="J72" s="504"/>
      <c r="K72" s="504"/>
      <c r="L72" s="504"/>
      <c r="M72" s="504"/>
      <c r="N72" s="504"/>
      <c r="O72" s="504"/>
      <c r="P72" s="504"/>
      <c r="Q72" s="504"/>
      <c r="R72" s="504"/>
      <c r="S72" s="504"/>
      <c r="T72" s="504"/>
      <c r="U72" s="504"/>
      <c r="V72" s="504"/>
      <c r="W72" s="504"/>
      <c r="X72" s="504"/>
      <c r="Y72" s="504"/>
      <c r="Z72" s="504"/>
      <c r="AA72" s="504"/>
      <c r="AB72" s="498" t="s">
        <v>1236</v>
      </c>
      <c r="AC72" s="499" t="s">
        <v>1237</v>
      </c>
      <c r="AD72" s="504"/>
      <c r="AE72" s="504"/>
      <c r="AF72" s="504"/>
      <c r="AG72" s="504"/>
    </row>
    <row r="73" spans="2:33" ht="15.75" thickBot="1" x14ac:dyDescent="0.3">
      <c r="B73" s="496" t="s">
        <v>1238</v>
      </c>
      <c r="C73" s="497">
        <v>1166</v>
      </c>
      <c r="D73" s="504"/>
      <c r="E73" s="504"/>
      <c r="F73" s="504"/>
      <c r="G73" s="504"/>
      <c r="H73" s="504"/>
      <c r="I73" s="504"/>
      <c r="J73" s="504"/>
      <c r="K73" s="504"/>
      <c r="L73" s="504"/>
      <c r="M73" s="504"/>
      <c r="N73" s="504"/>
      <c r="O73" s="504"/>
      <c r="P73" s="504"/>
      <c r="Q73" s="504"/>
      <c r="R73" s="504"/>
      <c r="S73" s="504"/>
      <c r="T73" s="504"/>
      <c r="U73" s="504"/>
      <c r="V73" s="504"/>
      <c r="W73" s="504"/>
      <c r="X73" s="504"/>
      <c r="Y73" s="504"/>
      <c r="Z73" s="504"/>
      <c r="AA73" s="504"/>
      <c r="AB73" s="502" t="s">
        <v>1239</v>
      </c>
      <c r="AC73" s="503" t="s">
        <v>1240</v>
      </c>
      <c r="AD73" s="504"/>
      <c r="AE73" s="504"/>
      <c r="AF73" s="504"/>
      <c r="AG73" s="504"/>
    </row>
    <row r="74" spans="2:33" x14ac:dyDescent="0.25">
      <c r="B74" s="496" t="s">
        <v>215</v>
      </c>
      <c r="C74" s="497">
        <v>1167</v>
      </c>
    </row>
    <row r="75" spans="2:33" x14ac:dyDescent="0.25">
      <c r="B75" s="496" t="s">
        <v>213</v>
      </c>
      <c r="C75" s="497">
        <v>1168</v>
      </c>
    </row>
    <row r="76" spans="2:33" x14ac:dyDescent="0.25">
      <c r="B76" s="496" t="s">
        <v>211</v>
      </c>
      <c r="C76" s="497">
        <v>1169</v>
      </c>
    </row>
    <row r="77" spans="2:33" x14ac:dyDescent="0.25">
      <c r="B77" s="496" t="s">
        <v>216</v>
      </c>
      <c r="C77" s="497">
        <v>1170</v>
      </c>
    </row>
    <row r="78" spans="2:33" x14ac:dyDescent="0.25">
      <c r="B78" s="496" t="s">
        <v>210</v>
      </c>
      <c r="C78" s="497">
        <v>1171</v>
      </c>
    </row>
    <row r="79" spans="2:33" x14ac:dyDescent="0.25">
      <c r="B79" s="496" t="s">
        <v>212</v>
      </c>
      <c r="C79" s="497">
        <v>1172</v>
      </c>
    </row>
    <row r="80" spans="2:33" x14ac:dyDescent="0.25">
      <c r="B80" s="496" t="s">
        <v>1241</v>
      </c>
      <c r="C80" s="497">
        <v>1173</v>
      </c>
    </row>
    <row r="81" spans="2:3" ht="25.5" x14ac:dyDescent="0.25">
      <c r="B81" s="496" t="s">
        <v>1242</v>
      </c>
      <c r="C81" s="497">
        <v>1174</v>
      </c>
    </row>
    <row r="82" spans="2:3" ht="26.25" thickBot="1" x14ac:dyDescent="0.3">
      <c r="B82" s="506" t="s">
        <v>1243</v>
      </c>
      <c r="C82" s="507">
        <v>1175</v>
      </c>
    </row>
    <row r="86" spans="2:3" ht="39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РПЗ</vt:lpstr>
      <vt:lpstr>РПЦЗ</vt:lpstr>
      <vt:lpstr>ПП</vt:lpstr>
      <vt:lpstr>Отчет РПЗ(ПЗ)_ПЗИП</vt:lpstr>
      <vt:lpstr>Отчет о ПП</vt:lpstr>
      <vt:lpstr>Сведения о ЗД</vt:lpstr>
      <vt:lpstr>Справочно</vt:lpstr>
      <vt:lpstr>Коды заказчиков</vt:lpstr>
      <vt:lpstr>Диапазон1</vt:lpstr>
      <vt:lpstr>РПЗ!Заголовки_для_печати</vt:lpstr>
    </vt:vector>
  </TitlesOfParts>
  <Company>Tenderenergo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Голубева</dc:creator>
  <cp:lastModifiedBy>Поялкова Любовь Владимировна</cp:lastModifiedBy>
  <cp:lastPrinted>2016-04-08T07:33:56Z</cp:lastPrinted>
  <dcterms:created xsi:type="dcterms:W3CDTF">2015-04-27T08:46:38Z</dcterms:created>
  <dcterms:modified xsi:type="dcterms:W3CDTF">2016-06-27T05:57:29Z</dcterms:modified>
</cp:coreProperties>
</file>